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 concurrentCalc="0"/>
</workbook>
</file>

<file path=xl/calcChain.xml><?xml version="1.0" encoding="utf-8"?>
<calcChain xmlns="http://schemas.openxmlformats.org/spreadsheetml/2006/main">
  <c r="E112" i="1" l="1"/>
  <c r="E111" i="1"/>
  <c r="K113" i="1"/>
  <c r="J113" i="1"/>
  <c r="I113" i="1"/>
  <c r="H113" i="1"/>
  <c r="F113" i="1"/>
  <c r="G113" i="1"/>
  <c r="K112" i="1"/>
  <c r="J112" i="1"/>
  <c r="I112" i="1"/>
  <c r="H112" i="1"/>
  <c r="G112" i="1"/>
  <c r="F112" i="1"/>
  <c r="G109" i="1"/>
  <c r="H109" i="1"/>
  <c r="J109" i="1"/>
  <c r="F47" i="1"/>
  <c r="G47" i="1"/>
  <c r="H47" i="1"/>
  <c r="I47" i="1"/>
  <c r="J47" i="1"/>
  <c r="E105" i="1"/>
  <c r="E104" i="1"/>
  <c r="E103" i="1"/>
  <c r="K103" i="1"/>
  <c r="J103" i="1"/>
  <c r="I103" i="1"/>
  <c r="H103" i="1"/>
  <c r="G103" i="1"/>
  <c r="F103" i="1"/>
  <c r="K41" i="1"/>
  <c r="J41" i="1"/>
  <c r="I41" i="1"/>
  <c r="H41" i="1"/>
  <c r="G41" i="1"/>
  <c r="F41" i="1"/>
  <c r="E43" i="1"/>
  <c r="E42" i="1"/>
  <c r="E40" i="1"/>
  <c r="E39" i="1"/>
  <c r="K38" i="1"/>
  <c r="J38" i="1"/>
  <c r="I38" i="1"/>
  <c r="H38" i="1"/>
  <c r="G38" i="1"/>
  <c r="F38" i="1"/>
  <c r="E38" i="1"/>
  <c r="E41" i="1"/>
  <c r="H106" i="1"/>
  <c r="H100" i="1"/>
  <c r="H97" i="1"/>
  <c r="H94" i="1"/>
  <c r="H91" i="1"/>
  <c r="H88" i="1"/>
  <c r="H85" i="1"/>
  <c r="H82" i="1"/>
  <c r="H79" i="1"/>
  <c r="H76" i="1"/>
  <c r="H73" i="1"/>
  <c r="H70" i="1"/>
  <c r="H67" i="1"/>
  <c r="H64" i="1"/>
  <c r="H61" i="1"/>
  <c r="H58" i="1"/>
  <c r="H55" i="1"/>
  <c r="H52" i="1"/>
  <c r="H49" i="1"/>
  <c r="G106" i="1"/>
  <c r="G100" i="1"/>
  <c r="G97" i="1"/>
  <c r="G94" i="1"/>
  <c r="G91" i="1"/>
  <c r="G88" i="1"/>
  <c r="G85" i="1"/>
  <c r="G82" i="1"/>
  <c r="G79" i="1"/>
  <c r="G76" i="1"/>
  <c r="G73" i="1"/>
  <c r="G70" i="1"/>
  <c r="G67" i="1"/>
  <c r="G64" i="1"/>
  <c r="G61" i="1"/>
  <c r="G58" i="1"/>
  <c r="G55" i="1"/>
  <c r="G52" i="1"/>
  <c r="G49" i="1"/>
  <c r="G44" i="1"/>
  <c r="G34" i="1"/>
  <c r="G31" i="1"/>
  <c r="G27" i="1"/>
  <c r="G24" i="1"/>
  <c r="G21" i="1"/>
  <c r="G18" i="1"/>
  <c r="G15" i="1"/>
  <c r="F86" i="1"/>
  <c r="E108" i="1"/>
  <c r="E107" i="1"/>
  <c r="E102" i="1"/>
  <c r="E100" i="1"/>
  <c r="E101" i="1"/>
  <c r="E99" i="1"/>
  <c r="E98" i="1"/>
  <c r="E96" i="1"/>
  <c r="F95" i="1"/>
  <c r="E95" i="1"/>
  <c r="E93" i="1"/>
  <c r="E92" i="1"/>
  <c r="E91" i="1"/>
  <c r="E90" i="1"/>
  <c r="E89" i="1"/>
  <c r="E87" i="1"/>
  <c r="E86" i="1"/>
  <c r="E84" i="1"/>
  <c r="E83" i="1"/>
  <c r="E81" i="1"/>
  <c r="E80" i="1"/>
  <c r="E79" i="1"/>
  <c r="E78" i="1"/>
  <c r="F77" i="1"/>
  <c r="E77" i="1"/>
  <c r="E75" i="1"/>
  <c r="E74" i="1"/>
  <c r="E72" i="1"/>
  <c r="E71" i="1"/>
  <c r="E69" i="1"/>
  <c r="E68" i="1"/>
  <c r="E66" i="1"/>
  <c r="F65" i="1"/>
  <c r="E65" i="1"/>
  <c r="E64" i="1"/>
  <c r="E63" i="1"/>
  <c r="E62" i="1"/>
  <c r="E60" i="1"/>
  <c r="F59" i="1"/>
  <c r="E59" i="1"/>
  <c r="E57" i="1"/>
  <c r="F56" i="1"/>
  <c r="E56" i="1"/>
  <c r="E54" i="1"/>
  <c r="F53" i="1"/>
  <c r="E53" i="1"/>
  <c r="E52" i="1"/>
  <c r="E51" i="1"/>
  <c r="F50" i="1"/>
  <c r="E50" i="1"/>
  <c r="E46" i="1"/>
  <c r="E45" i="1"/>
  <c r="H44" i="1"/>
  <c r="E36" i="1"/>
  <c r="E35" i="1"/>
  <c r="E34" i="1"/>
  <c r="H34" i="1"/>
  <c r="E33" i="1"/>
  <c r="E31" i="1"/>
  <c r="E32" i="1"/>
  <c r="H31" i="1"/>
  <c r="E29" i="1"/>
  <c r="E28" i="1"/>
  <c r="H27" i="1"/>
  <c r="E26" i="1"/>
  <c r="E25" i="1"/>
  <c r="H24" i="1"/>
  <c r="K23" i="1"/>
  <c r="K21" i="1"/>
  <c r="E22" i="1"/>
  <c r="H21" i="1"/>
  <c r="E20" i="1"/>
  <c r="F19" i="1"/>
  <c r="F18" i="1"/>
  <c r="E19" i="1"/>
  <c r="H18" i="1"/>
  <c r="H15" i="1"/>
  <c r="E17" i="1"/>
  <c r="E16" i="1"/>
  <c r="K91" i="1"/>
  <c r="K88" i="1"/>
  <c r="K85" i="1"/>
  <c r="K82" i="1"/>
  <c r="K76" i="1"/>
  <c r="K64" i="1"/>
  <c r="K55" i="1"/>
  <c r="K52" i="1"/>
  <c r="K49" i="1"/>
  <c r="K58" i="1"/>
  <c r="K67" i="1"/>
  <c r="K70" i="1"/>
  <c r="K73" i="1"/>
  <c r="K97" i="1"/>
  <c r="K94" i="1"/>
  <c r="K100" i="1"/>
  <c r="K106" i="1"/>
  <c r="K109" i="1"/>
  <c r="K79" i="1"/>
  <c r="K61" i="1"/>
  <c r="F44" i="1"/>
  <c r="F34" i="1"/>
  <c r="F31" i="1"/>
  <c r="F27" i="1"/>
  <c r="F24" i="1"/>
  <c r="F21" i="1"/>
  <c r="F15" i="1"/>
  <c r="J61" i="1"/>
  <c r="I61" i="1"/>
  <c r="F61" i="1"/>
  <c r="J79" i="1"/>
  <c r="I79" i="1"/>
  <c r="F79" i="1"/>
  <c r="F106" i="1"/>
  <c r="F109" i="1"/>
  <c r="I106" i="1"/>
  <c r="J106" i="1"/>
  <c r="F100" i="1"/>
  <c r="I100" i="1"/>
  <c r="J100" i="1"/>
  <c r="E88" i="1"/>
  <c r="K44" i="1"/>
  <c r="K47" i="1"/>
  <c r="J44" i="1"/>
  <c r="J94" i="1"/>
  <c r="I94" i="1"/>
  <c r="E85" i="1"/>
  <c r="F94" i="1"/>
  <c r="J97" i="1"/>
  <c r="I97" i="1"/>
  <c r="F97" i="1"/>
  <c r="J73" i="1"/>
  <c r="I73" i="1"/>
  <c r="F73" i="1"/>
  <c r="J70" i="1"/>
  <c r="I70" i="1"/>
  <c r="F70" i="1"/>
  <c r="J67" i="1"/>
  <c r="I67" i="1"/>
  <c r="F67" i="1"/>
  <c r="J58" i="1"/>
  <c r="I58" i="1"/>
  <c r="F58" i="1"/>
  <c r="J91" i="1"/>
  <c r="I91" i="1"/>
  <c r="F91" i="1"/>
  <c r="J88" i="1"/>
  <c r="I88" i="1"/>
  <c r="F88" i="1"/>
  <c r="J85" i="1"/>
  <c r="J82" i="1"/>
  <c r="J76" i="1"/>
  <c r="J64" i="1"/>
  <c r="J55" i="1"/>
  <c r="J52" i="1"/>
  <c r="J49" i="1"/>
  <c r="I85" i="1"/>
  <c r="F85" i="1"/>
  <c r="I82" i="1"/>
  <c r="F82" i="1"/>
  <c r="I76" i="1"/>
  <c r="I64" i="1"/>
  <c r="I55" i="1"/>
  <c r="I109" i="1"/>
  <c r="I52" i="1"/>
  <c r="I49" i="1"/>
  <c r="F55" i="1"/>
  <c r="F52" i="1"/>
  <c r="I44" i="1"/>
  <c r="K34" i="1"/>
  <c r="J34" i="1"/>
  <c r="I34" i="1"/>
  <c r="K31" i="1"/>
  <c r="J31" i="1"/>
  <c r="I31" i="1"/>
  <c r="K27" i="1"/>
  <c r="J27" i="1"/>
  <c r="I27" i="1"/>
  <c r="K24" i="1"/>
  <c r="J24" i="1"/>
  <c r="I24" i="1"/>
  <c r="J21" i="1"/>
  <c r="I21" i="1"/>
  <c r="K18" i="1"/>
  <c r="J18" i="1"/>
  <c r="I18" i="1"/>
  <c r="K15" i="1"/>
  <c r="J15" i="1"/>
  <c r="I15" i="1"/>
  <c r="E82" i="1"/>
  <c r="E106" i="1"/>
  <c r="E94" i="1"/>
  <c r="E55" i="1"/>
  <c r="F64" i="1"/>
  <c r="F111" i="1"/>
  <c r="E24" i="1"/>
  <c r="E49" i="1"/>
  <c r="E61" i="1"/>
  <c r="E70" i="1"/>
  <c r="F49" i="1"/>
  <c r="I111" i="1"/>
  <c r="F76" i="1"/>
  <c r="E58" i="1"/>
  <c r="E67" i="1"/>
  <c r="J111" i="1"/>
  <c r="H111" i="1"/>
  <c r="K111" i="1"/>
  <c r="E23" i="1"/>
  <c r="E21" i="1"/>
  <c r="E97" i="1"/>
  <c r="E15" i="1"/>
  <c r="E73" i="1"/>
  <c r="E44" i="1"/>
  <c r="E47" i="1"/>
  <c r="E27" i="1"/>
  <c r="E18" i="1"/>
  <c r="E76" i="1"/>
  <c r="E113" i="1"/>
  <c r="E109" i="1"/>
  <c r="G111" i="1"/>
</calcChain>
</file>

<file path=xl/sharedStrings.xml><?xml version="1.0" encoding="utf-8"?>
<sst xmlns="http://schemas.openxmlformats.org/spreadsheetml/2006/main" count="217" uniqueCount="128">
  <si>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</si>
  <si>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</si>
  <si>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</si>
  <si>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</si>
  <si>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</si>
  <si>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</si>
  <si>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</si>
  <si>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</si>
  <si>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</si>
  <si>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</si>
  <si>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</si>
  <si>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</si>
  <si>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</si>
  <si>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</si>
  <si>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</si>
  <si>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</si>
  <si>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</si>
  <si>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</si>
  <si>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</si>
  <si>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</si>
  <si>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</si>
  <si>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</si>
  <si>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</si>
  <si>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</si>
  <si>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</si>
  <si>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</si>
  <si>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</si>
  <si>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</si>
  <si>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</si>
  <si>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</si>
  <si>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</si>
  <si>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</si>
  <si>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</si>
  <si>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</si>
  <si>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</si>
  <si>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</si>
  <si>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</si>
  <si>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</si>
  <si>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</si>
  <si>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</si>
  <si>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</si>
  <si>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</si>
  <si>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</si>
  <si>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</si>
  <si>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</si>
  <si>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</si>
  <si>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</si>
  <si>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</si>
  <si>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</si>
  <si>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</si>
  <si>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</si>
  <si>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</si>
  <si>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</si>
  <si>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</si>
  <si>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</si>
  <si>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</si>
  <si>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</si>
  <si>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</si>
  <si>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</si>
  <si>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</si>
  <si>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</si>
  <si>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</si>
  <si>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</si>
  <si>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</si>
  <si>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</si>
  <si>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</si>
  <si>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</si>
  <si>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</si>
  <si>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</si>
  <si>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3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</si>
  <si>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</si>
  <si>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</si>
  <si>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</si>
  <si>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</si>
  <si>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</si>
  <si>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</si>
  <si>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</si>
  <si>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</si>
  <si>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</si>
  <si>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</si>
  <si>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</si>
  <si>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</si>
  <si>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</si>
  <si>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</si>
  <si>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</si>
  <si>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</si>
  <si>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</si>
  <si>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</si>
  <si>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</si>
  <si>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</si>
  <si>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</si>
  <si>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</si>
  <si>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</si>
  <si>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</si>
  <si>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</si>
  <si>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</si>
  <si>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</si>
  <si>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</si>
  <si>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</si>
  <si>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</si>
  <si>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</si>
  <si>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</si>
  <si>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</si>
  <si>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наружные сети газопровода - 405 м;  наружные сети электроснабжения 0.4кВ - 460 м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</si>
  <si>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</si>
  <si>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</si>
  <si>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</si>
  <si>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</si>
  <si>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</si>
  <si>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</si>
  <si>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</si>
  <si>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</si>
  <si>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</si>
  <si>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1.11.</t>
  </si>
  <si>
    <t>1.12.</t>
  </si>
  <si>
    <t>исключить</t>
  </si>
  <si>
    <t>Исключить</t>
  </si>
  <si>
    <t>Комплексное строительство инженерных сетей и перевод частных жилых домов на индивидуальное отопление в 14 микрорайоне города Югорска</t>
  </si>
  <si>
    <t>2013-2016</t>
  </si>
  <si>
    <t>2.20.</t>
  </si>
  <si>
    <t>Вторая очередь строительства котельной в жилом квартале «Авалон» города Югорска</t>
  </si>
  <si>
    <t>.Внутриквартальный проезд к жилому кварталу «Авалон» города Югорска</t>
  </si>
  <si>
    <t>1200 м проезд с твердым покрытием</t>
  </si>
  <si>
    <t>Приложение 3</t>
  </si>
  <si>
    <t>Продолжение строительства 15140 м сетей канализации</t>
  </si>
  <si>
    <t>Автоматизированная газовая котельная «Центральная»  в городе Югорске</t>
  </si>
  <si>
    <t>Сети водоснабжения 8580 м;
Сети канализации 9430 м;
Сети газоснабжения 851 м;
Газификация жилых домов – 69 шт.</t>
  </si>
  <si>
    <t>от 29 августа 2013  №  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</si>
</sst>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vertical="center" wrapText="1"/>
    </xf>
    <xf numFmtId="164" fontId="2" fillId="3" borderId="24" xfId="0" applyNumberFormat="1" applyFont="1" applyFill="1" applyBorder="1" applyAlignment="1">
      <alignment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abSelected="1" workbookViewId="0">
      <pane xSplit="4" ySplit="11" topLeftCell="G38" activePane="bottomRight" state="frozen"/>
      <selection pane="topRight" activeCell="D1" sqref="D1"/>
      <selection pane="bottomLeft" activeCell="A6" sqref="A6"/>
      <selection pane="bottomRight" activeCell="N7" sqref="N7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30" customWidth="1"/>
    <col min="11" max="11" width="12.8554687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M1" s="31" t="s">
        <v>123</v>
      </c>
    </row>
    <row r="2" spans="1:13" ht="15.75" x14ac:dyDescent="0.25">
      <c r="E2" s="30"/>
      <c r="G2" s="30"/>
      <c r="H2" s="30"/>
      <c r="M2" s="31" t="s">
        <v>87</v>
      </c>
    </row>
    <row r="3" spans="1:13" ht="15.75" x14ac:dyDescent="0.25">
      <c r="M3" s="31" t="s">
        <v>88</v>
      </c>
    </row>
    <row r="4" spans="1:13" ht="15.75" x14ac:dyDescent="0.25">
      <c r="M4" s="31" t="s">
        <v>127</v>
      </c>
    </row>
    <row r="6" spans="1:13" x14ac:dyDescent="0.25">
      <c r="M6" s="7" t="s">
        <v>37</v>
      </c>
    </row>
    <row r="7" spans="1:13" ht="32.25" customHeight="1" x14ac:dyDescent="0.25">
      <c r="A7" s="117" t="s">
        <v>104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3" ht="9.75" customHeight="1" thickBot="1" x14ac:dyDescent="0.3"/>
    <row r="9" spans="1:13" s="3" customFormat="1" ht="21.75" customHeight="1" thickBot="1" x14ac:dyDescent="0.3">
      <c r="A9" s="137" t="s">
        <v>0</v>
      </c>
      <c r="B9" s="125" t="s">
        <v>2</v>
      </c>
      <c r="C9" s="125" t="s">
        <v>105</v>
      </c>
      <c r="D9" s="125" t="s">
        <v>106</v>
      </c>
      <c r="E9" s="88" t="s">
        <v>3</v>
      </c>
      <c r="F9" s="88"/>
      <c r="G9" s="88"/>
      <c r="H9" s="88"/>
      <c r="I9" s="88"/>
      <c r="J9" s="88"/>
      <c r="K9" s="121"/>
      <c r="L9" s="125" t="s">
        <v>6</v>
      </c>
      <c r="M9" s="134" t="s">
        <v>107</v>
      </c>
    </row>
    <row r="10" spans="1:13" s="3" customFormat="1" ht="21" customHeight="1" thickBot="1" x14ac:dyDescent="0.3">
      <c r="A10" s="138"/>
      <c r="B10" s="133"/>
      <c r="C10" s="133"/>
      <c r="D10" s="133"/>
      <c r="E10" s="125" t="s">
        <v>4</v>
      </c>
      <c r="F10" s="88" t="s">
        <v>5</v>
      </c>
      <c r="G10" s="88"/>
      <c r="H10" s="88"/>
      <c r="I10" s="88"/>
      <c r="J10" s="88"/>
      <c r="K10" s="121"/>
      <c r="L10" s="133"/>
      <c r="M10" s="135"/>
    </row>
    <row r="11" spans="1:13" s="3" customFormat="1" ht="23.25" customHeight="1" thickBot="1" x14ac:dyDescent="0.3">
      <c r="A11" s="138"/>
      <c r="B11" s="133"/>
      <c r="C11" s="133"/>
      <c r="D11" s="133"/>
      <c r="E11" s="133"/>
      <c r="F11" s="125">
        <v>2012</v>
      </c>
      <c r="G11" s="88">
        <v>2013</v>
      </c>
      <c r="H11" s="121"/>
      <c r="I11" s="125">
        <v>2014</v>
      </c>
      <c r="J11" s="140">
        <v>2015</v>
      </c>
      <c r="K11" s="125">
        <v>2016</v>
      </c>
      <c r="L11" s="133"/>
      <c r="M11" s="135"/>
    </row>
    <row r="12" spans="1:13" s="3" customFormat="1" ht="48.75" customHeight="1" thickBot="1" x14ac:dyDescent="0.3">
      <c r="A12" s="139"/>
      <c r="B12" s="126"/>
      <c r="C12" s="126"/>
      <c r="D12" s="126"/>
      <c r="E12" s="126"/>
      <c r="F12" s="126"/>
      <c r="G12" s="52" t="s">
        <v>110</v>
      </c>
      <c r="H12" s="4" t="s">
        <v>111</v>
      </c>
      <c r="I12" s="126"/>
      <c r="J12" s="141"/>
      <c r="K12" s="126"/>
      <c r="L12" s="126"/>
      <c r="M12" s="136"/>
    </row>
    <row r="13" spans="1:13" s="3" customFormat="1" ht="24" customHeight="1" thickBot="1" x14ac:dyDescent="0.3">
      <c r="A13" s="87" t="s">
        <v>108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13" ht="30" customHeight="1" thickBot="1" x14ac:dyDescent="0.3">
      <c r="A14" s="122" t="s">
        <v>22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4"/>
    </row>
    <row r="15" spans="1:13" ht="21.75" customHeight="1" x14ac:dyDescent="0.25">
      <c r="A15" s="99" t="s">
        <v>38</v>
      </c>
      <c r="B15" s="72" t="s">
        <v>26</v>
      </c>
      <c r="C15" s="72" t="s">
        <v>109</v>
      </c>
      <c r="D15" s="72" t="s">
        <v>32</v>
      </c>
      <c r="E15" s="8">
        <f>SUM(E16:E17)</f>
        <v>84900.099999999991</v>
      </c>
      <c r="F15" s="8">
        <f>SUM(F16:F17)</f>
        <v>66579.100000000006</v>
      </c>
      <c r="G15" s="8">
        <f t="shared" ref="G15:H15" si="0">SUM(G16:G17)</f>
        <v>0</v>
      </c>
      <c r="H15" s="8">
        <f t="shared" si="0"/>
        <v>4197.8</v>
      </c>
      <c r="I15" s="8">
        <f t="shared" ref="I15" si="1">SUM(I16:I17)</f>
        <v>0</v>
      </c>
      <c r="J15" s="8">
        <f t="shared" ref="J15" si="2">SUM(J16:J17)</f>
        <v>0</v>
      </c>
      <c r="K15" s="8">
        <f t="shared" ref="K15" si="3">SUM(K16:K17)</f>
        <v>18321</v>
      </c>
      <c r="L15" s="15"/>
      <c r="M15" s="105" t="s">
        <v>77</v>
      </c>
    </row>
    <row r="16" spans="1:13" ht="21.75" customHeight="1" x14ac:dyDescent="0.25">
      <c r="A16" s="100"/>
      <c r="B16" s="73"/>
      <c r="C16" s="73"/>
      <c r="D16" s="73"/>
      <c r="E16" s="9">
        <f>SUM(F16:K16)-H16</f>
        <v>63250.099999999991</v>
      </c>
      <c r="F16" s="19">
        <v>63250.1</v>
      </c>
      <c r="G16" s="19"/>
      <c r="H16" s="19">
        <v>4197.8</v>
      </c>
      <c r="I16" s="19"/>
      <c r="J16" s="37"/>
      <c r="K16" s="37"/>
      <c r="L16" s="38" t="s">
        <v>7</v>
      </c>
      <c r="M16" s="106"/>
    </row>
    <row r="17" spans="1:13" ht="21.75" customHeight="1" thickBot="1" x14ac:dyDescent="0.3">
      <c r="A17" s="101"/>
      <c r="B17" s="74"/>
      <c r="C17" s="74"/>
      <c r="D17" s="74"/>
      <c r="E17" s="9">
        <f>SUM(F17:K17)-H17</f>
        <v>21650</v>
      </c>
      <c r="F17" s="20">
        <v>3329</v>
      </c>
      <c r="G17" s="20"/>
      <c r="H17" s="20"/>
      <c r="I17" s="20"/>
      <c r="J17" s="35"/>
      <c r="K17" s="35">
        <v>18321</v>
      </c>
      <c r="L17" s="11" t="s">
        <v>8</v>
      </c>
      <c r="M17" s="107"/>
    </row>
    <row r="18" spans="1:13" ht="25.5" customHeight="1" x14ac:dyDescent="0.25">
      <c r="A18" s="99" t="s">
        <v>39</v>
      </c>
      <c r="B18" s="69" t="s">
        <v>27</v>
      </c>
      <c r="C18" s="72" t="s">
        <v>109</v>
      </c>
      <c r="D18" s="69" t="s">
        <v>32</v>
      </c>
      <c r="E18" s="8">
        <f>SUM(E19:E20)</f>
        <v>315422.2</v>
      </c>
      <c r="F18" s="8">
        <f t="shared" ref="F18" si="4">SUM(F19:F20)</f>
        <v>68817.2</v>
      </c>
      <c r="G18" s="8">
        <f t="shared" ref="G18:H18" si="5">SUM(G19:G20)</f>
        <v>242105</v>
      </c>
      <c r="H18" s="8">
        <f t="shared" si="5"/>
        <v>8</v>
      </c>
      <c r="I18" s="8">
        <f t="shared" ref="I18" si="6">SUM(I19:I20)</f>
        <v>0</v>
      </c>
      <c r="J18" s="8">
        <f t="shared" ref="J18" si="7">SUM(J19:J20)</f>
        <v>0</v>
      </c>
      <c r="K18" s="8">
        <f t="shared" ref="K18" si="8">SUM(K19:K20)</f>
        <v>4500</v>
      </c>
      <c r="L18" s="15"/>
      <c r="M18" s="105" t="s">
        <v>78</v>
      </c>
    </row>
    <row r="19" spans="1:13" ht="25.5" customHeight="1" x14ac:dyDescent="0.25">
      <c r="A19" s="100"/>
      <c r="B19" s="70"/>
      <c r="C19" s="73"/>
      <c r="D19" s="70"/>
      <c r="E19" s="9">
        <f t="shared" ref="E19:E46" si="9">SUM(F19:K19)-H19</f>
        <v>295763.7</v>
      </c>
      <c r="F19" s="19">
        <f>58014.9+7748.8</f>
        <v>65763.7</v>
      </c>
      <c r="G19" s="19">
        <v>230000</v>
      </c>
      <c r="H19" s="19">
        <v>8</v>
      </c>
      <c r="I19" s="19"/>
      <c r="J19" s="37"/>
      <c r="K19" s="37"/>
      <c r="L19" s="38" t="s">
        <v>7</v>
      </c>
      <c r="M19" s="106"/>
    </row>
    <row r="20" spans="1:13" ht="25.5" customHeight="1" thickBot="1" x14ac:dyDescent="0.3">
      <c r="A20" s="101"/>
      <c r="B20" s="71"/>
      <c r="C20" s="74"/>
      <c r="D20" s="71"/>
      <c r="E20" s="9">
        <f t="shared" si="9"/>
        <v>19658.5</v>
      </c>
      <c r="F20" s="20">
        <v>3053.5</v>
      </c>
      <c r="G20" s="20">
        <v>12105</v>
      </c>
      <c r="H20" s="20"/>
      <c r="I20" s="20"/>
      <c r="J20" s="35"/>
      <c r="K20" s="35">
        <v>4500</v>
      </c>
      <c r="L20" s="11" t="s">
        <v>8</v>
      </c>
      <c r="M20" s="107"/>
    </row>
    <row r="21" spans="1:13" ht="24.75" customHeight="1" x14ac:dyDescent="0.25">
      <c r="A21" s="99" t="s">
        <v>40</v>
      </c>
      <c r="B21" s="69" t="s">
        <v>28</v>
      </c>
      <c r="C21" s="72" t="s">
        <v>109</v>
      </c>
      <c r="D21" s="90">
        <v>2016</v>
      </c>
      <c r="E21" s="8">
        <f>SUM(E22:E23)</f>
        <v>645</v>
      </c>
      <c r="F21" s="8">
        <f t="shared" ref="F21" si="10">SUM(F22:F23)</f>
        <v>0</v>
      </c>
      <c r="G21" s="8">
        <f t="shared" ref="G21:H21" si="11">SUM(G22:G23)</f>
        <v>0</v>
      </c>
      <c r="H21" s="8">
        <f t="shared" si="11"/>
        <v>0</v>
      </c>
      <c r="I21" s="8">
        <f t="shared" ref="I21" si="12">SUM(I22:I23)</f>
        <v>0</v>
      </c>
      <c r="J21" s="8">
        <f t="shared" ref="J21" si="13">SUM(J22:J23)</f>
        <v>0</v>
      </c>
      <c r="K21" s="8">
        <f t="shared" ref="K21" si="14">SUM(K22:K23)</f>
        <v>645</v>
      </c>
      <c r="L21" s="15"/>
      <c r="M21" s="105" t="s">
        <v>79</v>
      </c>
    </row>
    <row r="22" spans="1:13" ht="24" customHeight="1" x14ac:dyDescent="0.25">
      <c r="A22" s="100"/>
      <c r="B22" s="70"/>
      <c r="C22" s="73"/>
      <c r="D22" s="91"/>
      <c r="E22" s="9">
        <f t="shared" si="9"/>
        <v>0</v>
      </c>
      <c r="F22" s="36"/>
      <c r="G22" s="36"/>
      <c r="H22" s="36"/>
      <c r="I22" s="36"/>
      <c r="J22" s="36"/>
      <c r="K22" s="36"/>
      <c r="L22" s="38"/>
      <c r="M22" s="106"/>
    </row>
    <row r="23" spans="1:13" ht="26.25" customHeight="1" thickBot="1" x14ac:dyDescent="0.3">
      <c r="A23" s="101"/>
      <c r="B23" s="71"/>
      <c r="C23" s="74"/>
      <c r="D23" s="92"/>
      <c r="E23" s="9">
        <f t="shared" si="9"/>
        <v>645</v>
      </c>
      <c r="F23" s="40"/>
      <c r="G23" s="40"/>
      <c r="H23" s="40"/>
      <c r="I23" s="40"/>
      <c r="J23" s="34"/>
      <c r="K23" s="34">
        <f>295+350</f>
        <v>645</v>
      </c>
      <c r="L23" s="11" t="s">
        <v>8</v>
      </c>
      <c r="M23" s="107"/>
    </row>
    <row r="24" spans="1:13" ht="18.75" customHeight="1" x14ac:dyDescent="0.25">
      <c r="A24" s="99" t="s">
        <v>41</v>
      </c>
      <c r="B24" s="69" t="s">
        <v>31</v>
      </c>
      <c r="C24" s="72" t="s">
        <v>109</v>
      </c>
      <c r="D24" s="90">
        <v>2016</v>
      </c>
      <c r="E24" s="8">
        <f>SUM(E25:E26)</f>
        <v>6500</v>
      </c>
      <c r="F24" s="8">
        <f t="shared" ref="F24" si="15">SUM(F25:F26)</f>
        <v>0</v>
      </c>
      <c r="G24" s="8">
        <f t="shared" ref="G24:H24" si="16">SUM(G25:G26)</f>
        <v>0</v>
      </c>
      <c r="H24" s="8">
        <f t="shared" si="16"/>
        <v>0</v>
      </c>
      <c r="I24" s="8">
        <f t="shared" ref="I24" si="17">SUM(I25:I26)</f>
        <v>0</v>
      </c>
      <c r="J24" s="8">
        <f t="shared" ref="J24" si="18">SUM(J25:J26)</f>
        <v>0</v>
      </c>
      <c r="K24" s="8">
        <f t="shared" ref="K24" si="19">SUM(K25:K26)</f>
        <v>6500</v>
      </c>
      <c r="L24" s="15"/>
      <c r="M24" s="105" t="s">
        <v>80</v>
      </c>
    </row>
    <row r="25" spans="1:13" ht="18" customHeight="1" x14ac:dyDescent="0.25">
      <c r="A25" s="100"/>
      <c r="B25" s="70"/>
      <c r="C25" s="73"/>
      <c r="D25" s="91"/>
      <c r="E25" s="9">
        <f t="shared" si="9"/>
        <v>0</v>
      </c>
      <c r="F25" s="36"/>
      <c r="G25" s="36"/>
      <c r="H25" s="36"/>
      <c r="I25" s="36"/>
      <c r="J25" s="36"/>
      <c r="K25" s="36"/>
      <c r="L25" s="38"/>
      <c r="M25" s="106"/>
    </row>
    <row r="26" spans="1:13" ht="15.75" customHeight="1" thickBot="1" x14ac:dyDescent="0.3">
      <c r="A26" s="101"/>
      <c r="B26" s="71"/>
      <c r="C26" s="74"/>
      <c r="D26" s="92"/>
      <c r="E26" s="9">
        <f t="shared" si="9"/>
        <v>6500</v>
      </c>
      <c r="F26" s="40"/>
      <c r="G26" s="40"/>
      <c r="H26" s="40"/>
      <c r="I26" s="40"/>
      <c r="J26" s="34"/>
      <c r="K26" s="34">
        <v>6500</v>
      </c>
      <c r="L26" s="11" t="s">
        <v>8</v>
      </c>
      <c r="M26" s="107"/>
    </row>
    <row r="27" spans="1:13" ht="21.75" customHeight="1" x14ac:dyDescent="0.25">
      <c r="A27" s="99" t="s">
        <v>42</v>
      </c>
      <c r="B27" s="69" t="s">
        <v>120</v>
      </c>
      <c r="C27" s="72" t="s">
        <v>109</v>
      </c>
      <c r="D27" s="69" t="s">
        <v>96</v>
      </c>
      <c r="E27" s="8">
        <f>SUM(E28:E29)</f>
        <v>99299.8</v>
      </c>
      <c r="F27" s="8">
        <f t="shared" ref="F27" si="20">SUM(F28:F29)</f>
        <v>72.8</v>
      </c>
      <c r="G27" s="8">
        <f t="shared" ref="G27:H27" si="21">SUM(G28:G29)</f>
        <v>99227</v>
      </c>
      <c r="H27" s="8">
        <f t="shared" si="21"/>
        <v>0</v>
      </c>
      <c r="I27" s="8">
        <f t="shared" ref="I27" si="22">SUM(I28:I29)</f>
        <v>0</v>
      </c>
      <c r="J27" s="8">
        <f t="shared" ref="J27" si="23">SUM(J28:J29)</f>
        <v>0</v>
      </c>
      <c r="K27" s="8">
        <f t="shared" ref="K27" si="24">SUM(K28:K29)</f>
        <v>0</v>
      </c>
      <c r="L27" s="15"/>
      <c r="M27" s="105" t="s">
        <v>81</v>
      </c>
    </row>
    <row r="28" spans="1:13" ht="21.75" customHeight="1" x14ac:dyDescent="0.25">
      <c r="A28" s="100"/>
      <c r="B28" s="70"/>
      <c r="C28" s="73"/>
      <c r="D28" s="70"/>
      <c r="E28" s="9">
        <f t="shared" si="9"/>
        <v>94266</v>
      </c>
      <c r="F28" s="36"/>
      <c r="G28" s="59">
        <v>94266</v>
      </c>
      <c r="H28" s="36"/>
      <c r="I28" s="36"/>
      <c r="J28" s="36"/>
      <c r="K28" s="36"/>
      <c r="L28" s="38"/>
      <c r="M28" s="106"/>
    </row>
    <row r="29" spans="1:13" ht="21.75" customHeight="1" thickBot="1" x14ac:dyDescent="0.3">
      <c r="A29" s="101"/>
      <c r="B29" s="71"/>
      <c r="C29" s="74"/>
      <c r="D29" s="71"/>
      <c r="E29" s="9">
        <f t="shared" si="9"/>
        <v>5033.8</v>
      </c>
      <c r="F29" s="11">
        <v>72.8</v>
      </c>
      <c r="G29" s="60">
        <v>4961</v>
      </c>
      <c r="H29" s="40"/>
      <c r="I29" s="40"/>
      <c r="J29" s="34"/>
      <c r="K29" s="57"/>
      <c r="L29" s="11" t="s">
        <v>8</v>
      </c>
      <c r="M29" s="107"/>
    </row>
    <row r="30" spans="1:13" ht="27.75" customHeight="1" thickBot="1" x14ac:dyDescent="0.3">
      <c r="A30" s="62" t="s">
        <v>43</v>
      </c>
      <c r="B30" s="61" t="s">
        <v>115</v>
      </c>
      <c r="C30" s="63"/>
      <c r="D30" s="64"/>
      <c r="E30" s="8"/>
      <c r="F30" s="8"/>
      <c r="G30" s="8"/>
      <c r="H30" s="8"/>
      <c r="I30" s="8"/>
      <c r="J30" s="8"/>
      <c r="K30" s="8"/>
      <c r="L30" s="15"/>
      <c r="M30" s="58"/>
    </row>
    <row r="31" spans="1:13" ht="23.25" customHeight="1" x14ac:dyDescent="0.25">
      <c r="A31" s="99" t="s">
        <v>44</v>
      </c>
      <c r="B31" s="69" t="s">
        <v>69</v>
      </c>
      <c r="C31" s="72" t="s">
        <v>109</v>
      </c>
      <c r="D31" s="90">
        <v>2016</v>
      </c>
      <c r="E31" s="8">
        <f>SUM(E32:E33)</f>
        <v>325</v>
      </c>
      <c r="F31" s="8">
        <f t="shared" ref="F31" si="25">SUM(F32:F33)</f>
        <v>0</v>
      </c>
      <c r="G31" s="8">
        <f t="shared" ref="G31:H31" si="26">SUM(G32:G33)</f>
        <v>0</v>
      </c>
      <c r="H31" s="8">
        <f t="shared" si="26"/>
        <v>0</v>
      </c>
      <c r="I31" s="8">
        <f t="shared" ref="I31" si="27">SUM(I32:I33)</f>
        <v>0</v>
      </c>
      <c r="J31" s="8">
        <f t="shared" ref="J31" si="28">SUM(J32:J33)</f>
        <v>0</v>
      </c>
      <c r="K31" s="8">
        <f t="shared" ref="K31" si="29">SUM(K32:K33)</f>
        <v>325</v>
      </c>
      <c r="L31" s="15"/>
      <c r="M31" s="105" t="s">
        <v>60</v>
      </c>
    </row>
    <row r="32" spans="1:13" ht="24" customHeight="1" x14ac:dyDescent="0.25">
      <c r="A32" s="100"/>
      <c r="B32" s="70"/>
      <c r="C32" s="73"/>
      <c r="D32" s="91"/>
      <c r="E32" s="9">
        <f t="shared" si="9"/>
        <v>0</v>
      </c>
      <c r="F32" s="36"/>
      <c r="G32" s="36"/>
      <c r="H32" s="36"/>
      <c r="I32" s="36"/>
      <c r="J32" s="36"/>
      <c r="K32" s="36"/>
      <c r="L32" s="38"/>
      <c r="M32" s="106"/>
    </row>
    <row r="33" spans="1:13" ht="21.75" customHeight="1" thickBot="1" x14ac:dyDescent="0.3">
      <c r="A33" s="101"/>
      <c r="B33" s="71"/>
      <c r="C33" s="74"/>
      <c r="D33" s="92"/>
      <c r="E33" s="9">
        <f t="shared" si="9"/>
        <v>325</v>
      </c>
      <c r="F33" s="40"/>
      <c r="G33" s="40"/>
      <c r="H33" s="40"/>
      <c r="I33" s="40"/>
      <c r="J33" s="34"/>
      <c r="K33" s="34">
        <v>325</v>
      </c>
      <c r="L33" s="11" t="s">
        <v>8</v>
      </c>
      <c r="M33" s="107"/>
    </row>
    <row r="34" spans="1:13" ht="22.5" customHeight="1" x14ac:dyDescent="0.25">
      <c r="A34" s="99" t="s">
        <v>45</v>
      </c>
      <c r="B34" s="69" t="s">
        <v>30</v>
      </c>
      <c r="C34" s="72" t="s">
        <v>109</v>
      </c>
      <c r="D34" s="90">
        <v>2016</v>
      </c>
      <c r="E34" s="8">
        <f>SUM(E35:E36)</f>
        <v>325</v>
      </c>
      <c r="F34" s="8">
        <f t="shared" ref="F34" si="30">SUM(F35:F36)</f>
        <v>0</v>
      </c>
      <c r="G34" s="8">
        <f t="shared" ref="G34:H34" si="31">SUM(G35:G36)</f>
        <v>0</v>
      </c>
      <c r="H34" s="8">
        <f t="shared" si="31"/>
        <v>0</v>
      </c>
      <c r="I34" s="8">
        <f t="shared" ref="I34" si="32">SUM(I35:I36)</f>
        <v>0</v>
      </c>
      <c r="J34" s="8">
        <f t="shared" ref="J34" si="33">SUM(J35:J36)</f>
        <v>0</v>
      </c>
      <c r="K34" s="8">
        <f t="shared" ref="K34" si="34">SUM(K35:K36)</f>
        <v>325</v>
      </c>
      <c r="L34" s="15"/>
      <c r="M34" s="105" t="s">
        <v>61</v>
      </c>
    </row>
    <row r="35" spans="1:13" ht="23.25" customHeight="1" x14ac:dyDescent="0.25">
      <c r="A35" s="100"/>
      <c r="B35" s="70"/>
      <c r="C35" s="73"/>
      <c r="D35" s="91"/>
      <c r="E35" s="9">
        <f t="shared" si="9"/>
        <v>0</v>
      </c>
      <c r="F35" s="36"/>
      <c r="G35" s="36"/>
      <c r="H35" s="36"/>
      <c r="I35" s="36"/>
      <c r="J35" s="36"/>
      <c r="K35" s="36"/>
      <c r="L35" s="38"/>
      <c r="M35" s="106"/>
    </row>
    <row r="36" spans="1:13" ht="18" customHeight="1" thickBot="1" x14ac:dyDescent="0.3">
      <c r="A36" s="101"/>
      <c r="B36" s="71"/>
      <c r="C36" s="74"/>
      <c r="D36" s="92"/>
      <c r="E36" s="9">
        <f t="shared" si="9"/>
        <v>325</v>
      </c>
      <c r="F36" s="40"/>
      <c r="G36" s="40"/>
      <c r="H36" s="40"/>
      <c r="I36" s="40"/>
      <c r="J36" s="34"/>
      <c r="K36" s="34">
        <v>325</v>
      </c>
      <c r="L36" s="11" t="s">
        <v>8</v>
      </c>
      <c r="M36" s="107"/>
    </row>
    <row r="37" spans="1:13" ht="27.75" customHeight="1" thickBot="1" x14ac:dyDescent="0.3">
      <c r="A37" s="62" t="s">
        <v>46</v>
      </c>
      <c r="B37" s="61" t="s">
        <v>116</v>
      </c>
      <c r="C37" s="63" t="s">
        <v>109</v>
      </c>
      <c r="D37" s="64">
        <v>2016</v>
      </c>
      <c r="E37" s="8"/>
      <c r="F37" s="8"/>
      <c r="G37" s="8"/>
      <c r="H37" s="8"/>
      <c r="I37" s="8"/>
      <c r="J37" s="8"/>
      <c r="K37" s="8"/>
      <c r="L37" s="15"/>
      <c r="M37" s="58"/>
    </row>
    <row r="38" spans="1:13" s="5" customFormat="1" ht="15" customHeight="1" x14ac:dyDescent="0.25">
      <c r="A38" s="99" t="s">
        <v>47</v>
      </c>
      <c r="B38" s="69" t="s">
        <v>29</v>
      </c>
      <c r="C38" s="72" t="s">
        <v>109</v>
      </c>
      <c r="D38" s="90">
        <v>2016</v>
      </c>
      <c r="E38" s="8">
        <f>SUM(E39:E40)</f>
        <v>462.1</v>
      </c>
      <c r="F38" s="8">
        <f t="shared" ref="F38:I38" si="35">SUM(F39:F40)</f>
        <v>0</v>
      </c>
      <c r="G38" s="8">
        <f t="shared" si="35"/>
        <v>0</v>
      </c>
      <c r="H38" s="8">
        <f t="shared" si="35"/>
        <v>0</v>
      </c>
      <c r="I38" s="8">
        <f t="shared" si="35"/>
        <v>0</v>
      </c>
      <c r="J38" s="8">
        <f>SUM(J39:J40)</f>
        <v>0</v>
      </c>
      <c r="K38" s="8">
        <f>SUM(K39:K40)</f>
        <v>462.1</v>
      </c>
      <c r="L38" s="15"/>
      <c r="M38" s="105" t="s">
        <v>62</v>
      </c>
    </row>
    <row r="39" spans="1:13" s="5" customFormat="1" ht="15" customHeight="1" x14ac:dyDescent="0.25">
      <c r="A39" s="100"/>
      <c r="B39" s="70"/>
      <c r="C39" s="73"/>
      <c r="D39" s="91"/>
      <c r="E39" s="9">
        <f t="shared" ref="E39:E40" si="36">SUM(F39:K39)-H39</f>
        <v>0</v>
      </c>
      <c r="F39" s="36"/>
      <c r="G39" s="36"/>
      <c r="H39" s="36"/>
      <c r="I39" s="36"/>
      <c r="J39" s="36"/>
      <c r="K39" s="36"/>
      <c r="L39" s="38"/>
      <c r="M39" s="106"/>
    </row>
    <row r="40" spans="1:13" s="5" customFormat="1" ht="15" customHeight="1" thickBot="1" x14ac:dyDescent="0.3">
      <c r="A40" s="101"/>
      <c r="B40" s="71"/>
      <c r="C40" s="74"/>
      <c r="D40" s="92"/>
      <c r="E40" s="9">
        <f t="shared" si="36"/>
        <v>462.1</v>
      </c>
      <c r="F40" s="40"/>
      <c r="G40" s="40"/>
      <c r="H40" s="40"/>
      <c r="I40" s="40"/>
      <c r="J40" s="34"/>
      <c r="K40" s="34">
        <v>462.1</v>
      </c>
      <c r="L40" s="11" t="s">
        <v>8</v>
      </c>
      <c r="M40" s="107"/>
    </row>
    <row r="41" spans="1:13" s="5" customFormat="1" ht="34.5" customHeight="1" x14ac:dyDescent="0.25">
      <c r="A41" s="108" t="s">
        <v>113</v>
      </c>
      <c r="B41" s="111" t="s">
        <v>117</v>
      </c>
      <c r="C41" s="84" t="s">
        <v>109</v>
      </c>
      <c r="D41" s="114" t="s">
        <v>118</v>
      </c>
      <c r="E41" s="65">
        <f>SUM(E42:E43)</f>
        <v>10657.9</v>
      </c>
      <c r="F41" s="18">
        <f t="shared" ref="F41:I41" si="37">SUM(F42:F43)</f>
        <v>0</v>
      </c>
      <c r="G41" s="65">
        <f t="shared" si="37"/>
        <v>3392.9</v>
      </c>
      <c r="H41" s="18">
        <f t="shared" si="37"/>
        <v>0</v>
      </c>
      <c r="I41" s="18">
        <f t="shared" si="37"/>
        <v>0</v>
      </c>
      <c r="J41" s="18">
        <f>SUM(J42:J43)</f>
        <v>0</v>
      </c>
      <c r="K41" s="18">
        <f>SUM(K42:K43)</f>
        <v>7265</v>
      </c>
      <c r="L41" s="22"/>
      <c r="M41" s="78" t="s">
        <v>126</v>
      </c>
    </row>
    <row r="42" spans="1:13" s="5" customFormat="1" ht="34.5" customHeight="1" x14ac:dyDescent="0.25">
      <c r="A42" s="109"/>
      <c r="B42" s="112"/>
      <c r="C42" s="85"/>
      <c r="D42" s="115"/>
      <c r="E42" s="19">
        <f t="shared" si="9"/>
        <v>0</v>
      </c>
      <c r="F42" s="37"/>
      <c r="G42" s="37"/>
      <c r="H42" s="37"/>
      <c r="I42" s="37"/>
      <c r="J42" s="37"/>
      <c r="K42" s="37"/>
      <c r="L42" s="53"/>
      <c r="M42" s="79"/>
    </row>
    <row r="43" spans="1:13" s="5" customFormat="1" ht="34.5" customHeight="1" thickBot="1" x14ac:dyDescent="0.3">
      <c r="A43" s="110"/>
      <c r="B43" s="113"/>
      <c r="C43" s="86"/>
      <c r="D43" s="116"/>
      <c r="E43" s="55">
        <f t="shared" si="9"/>
        <v>10657.9</v>
      </c>
      <c r="F43" s="47"/>
      <c r="G43" s="60">
        <v>3392.9</v>
      </c>
      <c r="H43" s="47"/>
      <c r="I43" s="47"/>
      <c r="J43" s="35"/>
      <c r="K43" s="57">
        <v>7265</v>
      </c>
      <c r="L43" s="20" t="s">
        <v>8</v>
      </c>
      <c r="M43" s="80"/>
    </row>
    <row r="44" spans="1:13" s="5" customFormat="1" ht="16.5" customHeight="1" x14ac:dyDescent="0.25">
      <c r="A44" s="108" t="s">
        <v>114</v>
      </c>
      <c r="B44" s="111" t="s">
        <v>125</v>
      </c>
      <c r="C44" s="84" t="s">
        <v>109</v>
      </c>
      <c r="D44" s="114" t="s">
        <v>118</v>
      </c>
      <c r="E44" s="65">
        <f>SUM(E45:E46)</f>
        <v>10462</v>
      </c>
      <c r="F44" s="18">
        <f t="shared" ref="F44:I44" si="38">SUM(F45:F46)</f>
        <v>0</v>
      </c>
      <c r="G44" s="65">
        <f t="shared" si="38"/>
        <v>3500</v>
      </c>
      <c r="H44" s="18">
        <f t="shared" si="38"/>
        <v>0</v>
      </c>
      <c r="I44" s="18">
        <f t="shared" si="38"/>
        <v>0</v>
      </c>
      <c r="J44" s="18">
        <f>SUM(J45:J46)</f>
        <v>0</v>
      </c>
      <c r="K44" s="18">
        <f>SUM(K45:K46)</f>
        <v>6962</v>
      </c>
      <c r="L44" s="22"/>
      <c r="M44" s="118" t="s">
        <v>80</v>
      </c>
    </row>
    <row r="45" spans="1:13" s="5" customFormat="1" ht="16.5" customHeight="1" x14ac:dyDescent="0.25">
      <c r="A45" s="109"/>
      <c r="B45" s="112"/>
      <c r="C45" s="85"/>
      <c r="D45" s="115"/>
      <c r="E45" s="55">
        <f t="shared" si="9"/>
        <v>0</v>
      </c>
      <c r="F45" s="37"/>
      <c r="G45" s="37"/>
      <c r="H45" s="37"/>
      <c r="I45" s="37"/>
      <c r="J45" s="37"/>
      <c r="K45" s="37"/>
      <c r="L45" s="53"/>
      <c r="M45" s="119"/>
    </row>
    <row r="46" spans="1:13" s="5" customFormat="1" ht="16.5" customHeight="1" thickBot="1" x14ac:dyDescent="0.3">
      <c r="A46" s="110"/>
      <c r="B46" s="113"/>
      <c r="C46" s="86"/>
      <c r="D46" s="116"/>
      <c r="E46" s="55">
        <f t="shared" si="9"/>
        <v>10462</v>
      </c>
      <c r="F46" s="47"/>
      <c r="G46" s="60">
        <v>3500</v>
      </c>
      <c r="H46" s="47"/>
      <c r="I46" s="47"/>
      <c r="J46" s="35"/>
      <c r="K46" s="57">
        <v>6962</v>
      </c>
      <c r="L46" s="20" t="s">
        <v>8</v>
      </c>
      <c r="M46" s="120"/>
    </row>
    <row r="47" spans="1:13" ht="15.75" thickBot="1" x14ac:dyDescent="0.3">
      <c r="A47" s="16"/>
      <c r="B47" s="10" t="s">
        <v>53</v>
      </c>
      <c r="C47" s="10"/>
      <c r="D47" s="10"/>
      <c r="E47" s="10">
        <f>E44+E34+E31+E30+E27+E24+E21+E18+E15+E37+E41+E38</f>
        <v>528999.1</v>
      </c>
      <c r="F47" s="10">
        <f t="shared" ref="F47:K47" si="39">F44+F34+F31+F30+F27+F24+F21+F18+F15+F37+F41+F38</f>
        <v>135469.1</v>
      </c>
      <c r="G47" s="10">
        <f t="shared" si="39"/>
        <v>348224.9</v>
      </c>
      <c r="H47" s="10">
        <f t="shared" si="39"/>
        <v>4205.8</v>
      </c>
      <c r="I47" s="10">
        <f t="shared" si="39"/>
        <v>0</v>
      </c>
      <c r="J47" s="10">
        <f t="shared" si="39"/>
        <v>0</v>
      </c>
      <c r="K47" s="10">
        <f t="shared" si="39"/>
        <v>45305.1</v>
      </c>
      <c r="L47" s="10"/>
      <c r="M47" s="17"/>
    </row>
    <row r="48" spans="1:13" ht="17.25" customHeight="1" thickBot="1" x14ac:dyDescent="0.3">
      <c r="A48" s="96" t="s">
        <v>21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</row>
    <row r="49" spans="1:13" ht="33.75" customHeight="1" x14ac:dyDescent="0.25">
      <c r="A49" s="99" t="s">
        <v>9</v>
      </c>
      <c r="B49" s="102" t="s">
        <v>70</v>
      </c>
      <c r="C49" s="72" t="s">
        <v>109</v>
      </c>
      <c r="D49" s="102" t="s">
        <v>89</v>
      </c>
      <c r="E49" s="8">
        <f>SUM(E50:E51)</f>
        <v>51755.5</v>
      </c>
      <c r="F49" s="18">
        <f t="shared" ref="F49:K49" si="40">SUM(F50:F51)</f>
        <v>41829.5</v>
      </c>
      <c r="G49" s="18">
        <f t="shared" si="40"/>
        <v>9926</v>
      </c>
      <c r="H49" s="18">
        <f t="shared" si="40"/>
        <v>0</v>
      </c>
      <c r="I49" s="18">
        <f t="shared" si="40"/>
        <v>0</v>
      </c>
      <c r="J49" s="18">
        <f t="shared" si="40"/>
        <v>0</v>
      </c>
      <c r="K49" s="18">
        <f t="shared" si="40"/>
        <v>0</v>
      </c>
      <c r="L49" s="15"/>
      <c r="M49" s="81" t="s">
        <v>63</v>
      </c>
    </row>
    <row r="50" spans="1:13" ht="32.25" customHeight="1" x14ac:dyDescent="0.25">
      <c r="A50" s="100"/>
      <c r="B50" s="103"/>
      <c r="C50" s="73"/>
      <c r="D50" s="103"/>
      <c r="E50" s="9">
        <f t="shared" ref="E50:E108" si="41">SUM(F50:K50)-H50</f>
        <v>47879.5</v>
      </c>
      <c r="F50" s="19">
        <f>25947.3+12999.2</f>
        <v>38946.5</v>
      </c>
      <c r="G50" s="19">
        <v>8933</v>
      </c>
      <c r="H50" s="19"/>
      <c r="I50" s="19"/>
      <c r="J50" s="37"/>
      <c r="K50" s="37"/>
      <c r="L50" s="38" t="s">
        <v>7</v>
      </c>
      <c r="M50" s="82"/>
    </row>
    <row r="51" spans="1:13" ht="42" customHeight="1" thickBot="1" x14ac:dyDescent="0.3">
      <c r="A51" s="101"/>
      <c r="B51" s="104"/>
      <c r="C51" s="74"/>
      <c r="D51" s="104"/>
      <c r="E51" s="9">
        <f t="shared" si="41"/>
        <v>3876</v>
      </c>
      <c r="F51" s="20">
        <v>2883</v>
      </c>
      <c r="G51" s="20">
        <v>993</v>
      </c>
      <c r="H51" s="20"/>
      <c r="I51" s="20"/>
      <c r="J51" s="35"/>
      <c r="K51" s="35"/>
      <c r="L51" s="11" t="s">
        <v>8</v>
      </c>
      <c r="M51" s="83"/>
    </row>
    <row r="52" spans="1:13" s="5" customFormat="1" ht="15.75" customHeight="1" x14ac:dyDescent="0.25">
      <c r="A52" s="93" t="s">
        <v>10</v>
      </c>
      <c r="B52" s="69" t="s">
        <v>71</v>
      </c>
      <c r="C52" s="72" t="s">
        <v>109</v>
      </c>
      <c r="D52" s="90" t="s">
        <v>89</v>
      </c>
      <c r="E52" s="8">
        <f>SUM(E53:E54)</f>
        <v>28311.599999999999</v>
      </c>
      <c r="F52" s="18">
        <f t="shared" ref="F52:K52" si="42">SUM(F53:F54)</f>
        <v>10097.6</v>
      </c>
      <c r="G52" s="18">
        <f t="shared" si="42"/>
        <v>18214</v>
      </c>
      <c r="H52" s="18">
        <f t="shared" si="42"/>
        <v>1.3</v>
      </c>
      <c r="I52" s="18">
        <f t="shared" si="42"/>
        <v>0</v>
      </c>
      <c r="J52" s="18">
        <f t="shared" si="42"/>
        <v>0</v>
      </c>
      <c r="K52" s="18">
        <f t="shared" si="42"/>
        <v>0</v>
      </c>
      <c r="L52" s="22"/>
      <c r="M52" s="81" t="s">
        <v>64</v>
      </c>
    </row>
    <row r="53" spans="1:13" s="5" customFormat="1" ht="15.75" customHeight="1" x14ac:dyDescent="0.25">
      <c r="A53" s="94"/>
      <c r="B53" s="70"/>
      <c r="C53" s="73"/>
      <c r="D53" s="91"/>
      <c r="E53" s="9">
        <f t="shared" si="41"/>
        <v>26490.6</v>
      </c>
      <c r="F53" s="19">
        <f>10097.6</f>
        <v>10097.6</v>
      </c>
      <c r="G53" s="19">
        <v>16393</v>
      </c>
      <c r="H53" s="19">
        <v>1.3</v>
      </c>
      <c r="I53" s="19"/>
      <c r="J53" s="37"/>
      <c r="K53" s="37"/>
      <c r="L53" s="39" t="s">
        <v>7</v>
      </c>
      <c r="M53" s="82"/>
    </row>
    <row r="54" spans="1:13" s="5" customFormat="1" ht="15.75" customHeight="1" thickBot="1" x14ac:dyDescent="0.3">
      <c r="A54" s="95"/>
      <c r="B54" s="71"/>
      <c r="C54" s="74"/>
      <c r="D54" s="92"/>
      <c r="E54" s="9">
        <f t="shared" si="41"/>
        <v>1821</v>
      </c>
      <c r="F54" s="20"/>
      <c r="G54" s="20">
        <v>1821</v>
      </c>
      <c r="H54" s="20"/>
      <c r="I54" s="20"/>
      <c r="J54" s="35"/>
      <c r="K54" s="35"/>
      <c r="L54" s="20" t="s">
        <v>8</v>
      </c>
      <c r="M54" s="83"/>
    </row>
    <row r="55" spans="1:13" s="5" customFormat="1" ht="18" customHeight="1" x14ac:dyDescent="0.25">
      <c r="A55" s="93" t="s">
        <v>11</v>
      </c>
      <c r="B55" s="69" t="s">
        <v>72</v>
      </c>
      <c r="C55" s="72" t="s">
        <v>109</v>
      </c>
      <c r="D55" s="69" t="s">
        <v>20</v>
      </c>
      <c r="E55" s="18">
        <f>SUM(E56:E57)</f>
        <v>50799.7</v>
      </c>
      <c r="F55" s="18">
        <f t="shared" ref="F55:K55" si="43">SUM(F56:F57)</f>
        <v>33539.699999999997</v>
      </c>
      <c r="G55" s="18">
        <f t="shared" si="43"/>
        <v>16029</v>
      </c>
      <c r="H55" s="18">
        <f t="shared" si="43"/>
        <v>9998.9</v>
      </c>
      <c r="I55" s="18">
        <f t="shared" si="43"/>
        <v>1231</v>
      </c>
      <c r="J55" s="18">
        <f t="shared" si="43"/>
        <v>0</v>
      </c>
      <c r="K55" s="18">
        <f t="shared" si="43"/>
        <v>0</v>
      </c>
      <c r="L55" s="22"/>
      <c r="M55" s="81" t="s">
        <v>65</v>
      </c>
    </row>
    <row r="56" spans="1:13" s="5" customFormat="1" ht="18" customHeight="1" x14ac:dyDescent="0.25">
      <c r="A56" s="94"/>
      <c r="B56" s="70"/>
      <c r="C56" s="73"/>
      <c r="D56" s="70"/>
      <c r="E56" s="19">
        <f t="shared" si="41"/>
        <v>47965.7</v>
      </c>
      <c r="F56" s="19">
        <f>33539.7</f>
        <v>33539.699999999997</v>
      </c>
      <c r="G56" s="55">
        <v>14426</v>
      </c>
      <c r="H56" s="19">
        <v>9998.9</v>
      </c>
      <c r="I56" s="19"/>
      <c r="J56" s="19"/>
      <c r="K56" s="37"/>
      <c r="L56" s="39" t="s">
        <v>7</v>
      </c>
      <c r="M56" s="82"/>
    </row>
    <row r="57" spans="1:13" s="5" customFormat="1" ht="18" customHeight="1" thickBot="1" x14ac:dyDescent="0.3">
      <c r="A57" s="95"/>
      <c r="B57" s="71"/>
      <c r="C57" s="74"/>
      <c r="D57" s="71"/>
      <c r="E57" s="19">
        <f t="shared" si="41"/>
        <v>2834</v>
      </c>
      <c r="F57" s="20"/>
      <c r="G57" s="56">
        <v>1603</v>
      </c>
      <c r="H57" s="20"/>
      <c r="I57" s="20">
        <v>1231</v>
      </c>
      <c r="J57" s="50"/>
      <c r="K57" s="35"/>
      <c r="L57" s="20" t="s">
        <v>8</v>
      </c>
      <c r="M57" s="83"/>
    </row>
    <row r="58" spans="1:13" s="5" customFormat="1" ht="16.5" customHeight="1" x14ac:dyDescent="0.25">
      <c r="A58" s="93" t="s">
        <v>12</v>
      </c>
      <c r="B58" s="69" t="s">
        <v>73</v>
      </c>
      <c r="C58" s="72" t="s">
        <v>109</v>
      </c>
      <c r="D58" s="69" t="s">
        <v>89</v>
      </c>
      <c r="E58" s="8">
        <f>SUM(E59:E60)</f>
        <v>57844.4</v>
      </c>
      <c r="F58" s="18">
        <f t="shared" ref="F58:K58" si="44">SUM(F59:F60)</f>
        <v>36663.4</v>
      </c>
      <c r="G58" s="18">
        <f t="shared" si="44"/>
        <v>21181</v>
      </c>
      <c r="H58" s="18">
        <f t="shared" si="44"/>
        <v>0</v>
      </c>
      <c r="I58" s="18">
        <f t="shared" si="44"/>
        <v>0</v>
      </c>
      <c r="J58" s="18">
        <f t="shared" si="44"/>
        <v>0</v>
      </c>
      <c r="K58" s="18">
        <f t="shared" si="44"/>
        <v>0</v>
      </c>
      <c r="L58" s="22"/>
      <c r="M58" s="75" t="s">
        <v>66</v>
      </c>
    </row>
    <row r="59" spans="1:13" s="5" customFormat="1" ht="16.5" customHeight="1" x14ac:dyDescent="0.25">
      <c r="A59" s="94"/>
      <c r="B59" s="70"/>
      <c r="C59" s="73"/>
      <c r="D59" s="70"/>
      <c r="E59" s="9">
        <f t="shared" si="41"/>
        <v>53503.4</v>
      </c>
      <c r="F59" s="19">
        <f>20006+14434.4</f>
        <v>34440.400000000001</v>
      </c>
      <c r="G59" s="19">
        <v>19063</v>
      </c>
      <c r="H59" s="19"/>
      <c r="I59" s="19"/>
      <c r="J59" s="37"/>
      <c r="K59" s="37"/>
      <c r="L59" s="39" t="s">
        <v>7</v>
      </c>
      <c r="M59" s="76"/>
    </row>
    <row r="60" spans="1:13" s="5" customFormat="1" ht="16.5" customHeight="1" thickBot="1" x14ac:dyDescent="0.3">
      <c r="A60" s="95"/>
      <c r="B60" s="71"/>
      <c r="C60" s="74"/>
      <c r="D60" s="71"/>
      <c r="E60" s="9">
        <f t="shared" si="41"/>
        <v>4341</v>
      </c>
      <c r="F60" s="20">
        <v>2223</v>
      </c>
      <c r="G60" s="20">
        <v>2118</v>
      </c>
      <c r="H60" s="20"/>
      <c r="I60" s="20"/>
      <c r="J60" s="35"/>
      <c r="K60" s="35"/>
      <c r="L60" s="20" t="s">
        <v>8</v>
      </c>
      <c r="M60" s="77"/>
    </row>
    <row r="61" spans="1:13" s="5" customFormat="1" ht="16.5" customHeight="1" x14ac:dyDescent="0.25">
      <c r="A61" s="93" t="s">
        <v>13</v>
      </c>
      <c r="B61" s="69" t="s">
        <v>101</v>
      </c>
      <c r="C61" s="72" t="s">
        <v>109</v>
      </c>
      <c r="D61" s="69" t="s">
        <v>102</v>
      </c>
      <c r="E61" s="8">
        <f>SUM(E62:E63)</f>
        <v>12701</v>
      </c>
      <c r="F61" s="18">
        <f t="shared" ref="F61:K61" si="45">SUM(F62:F63)</f>
        <v>0</v>
      </c>
      <c r="G61" s="18">
        <f t="shared" si="45"/>
        <v>0</v>
      </c>
      <c r="H61" s="18">
        <f t="shared" si="45"/>
        <v>0</v>
      </c>
      <c r="I61" s="18">
        <f t="shared" si="45"/>
        <v>318</v>
      </c>
      <c r="J61" s="18">
        <f t="shared" si="45"/>
        <v>2984</v>
      </c>
      <c r="K61" s="18">
        <f t="shared" si="45"/>
        <v>9399</v>
      </c>
      <c r="L61" s="22"/>
      <c r="M61" s="75" t="s">
        <v>124</v>
      </c>
    </row>
    <row r="62" spans="1:13" s="5" customFormat="1" ht="16.5" customHeight="1" x14ac:dyDescent="0.25">
      <c r="A62" s="94"/>
      <c r="B62" s="70"/>
      <c r="C62" s="73"/>
      <c r="D62" s="70"/>
      <c r="E62" s="9">
        <f t="shared" si="41"/>
        <v>0</v>
      </c>
      <c r="F62" s="19"/>
      <c r="G62" s="19"/>
      <c r="H62" s="19"/>
      <c r="I62" s="19"/>
      <c r="J62" s="37"/>
      <c r="K62" s="37"/>
      <c r="L62" s="51" t="s">
        <v>7</v>
      </c>
      <c r="M62" s="76"/>
    </row>
    <row r="63" spans="1:13" s="5" customFormat="1" ht="16.5" customHeight="1" thickBot="1" x14ac:dyDescent="0.3">
      <c r="A63" s="95"/>
      <c r="B63" s="71"/>
      <c r="C63" s="74"/>
      <c r="D63" s="71"/>
      <c r="E63" s="9">
        <f t="shared" si="41"/>
        <v>12701</v>
      </c>
      <c r="F63" s="20"/>
      <c r="G63" s="20"/>
      <c r="H63" s="20"/>
      <c r="I63" s="20">
        <v>318</v>
      </c>
      <c r="J63" s="35">
        <v>2984</v>
      </c>
      <c r="K63" s="35">
        <v>9399</v>
      </c>
      <c r="L63" s="20" t="s">
        <v>8</v>
      </c>
      <c r="M63" s="77"/>
    </row>
    <row r="64" spans="1:13" s="5" customFormat="1" ht="13.5" customHeight="1" x14ac:dyDescent="0.25">
      <c r="A64" s="93" t="s">
        <v>15</v>
      </c>
      <c r="B64" s="69" t="s">
        <v>23</v>
      </c>
      <c r="C64" s="72" t="s">
        <v>109</v>
      </c>
      <c r="D64" s="90">
        <v>2012</v>
      </c>
      <c r="E64" s="8">
        <f>SUM(E65:E66)</f>
        <v>5729.9</v>
      </c>
      <c r="F64" s="18">
        <f t="shared" ref="F64:K64" si="46">SUM(F65:F66)</f>
        <v>5729.9</v>
      </c>
      <c r="G64" s="18">
        <f t="shared" si="46"/>
        <v>0</v>
      </c>
      <c r="H64" s="18">
        <f t="shared" si="46"/>
        <v>0</v>
      </c>
      <c r="I64" s="18">
        <f t="shared" si="46"/>
        <v>0</v>
      </c>
      <c r="J64" s="18">
        <f t="shared" si="46"/>
        <v>0</v>
      </c>
      <c r="K64" s="18">
        <f t="shared" si="46"/>
        <v>0</v>
      </c>
      <c r="L64" s="22"/>
      <c r="M64" s="81" t="s">
        <v>67</v>
      </c>
    </row>
    <row r="65" spans="1:13" s="5" customFormat="1" ht="13.5" customHeight="1" x14ac:dyDescent="0.25">
      <c r="A65" s="94"/>
      <c r="B65" s="70"/>
      <c r="C65" s="73"/>
      <c r="D65" s="91"/>
      <c r="E65" s="9">
        <f t="shared" si="41"/>
        <v>5729.9</v>
      </c>
      <c r="F65" s="19">
        <f>5729.9</f>
        <v>5729.9</v>
      </c>
      <c r="G65" s="19"/>
      <c r="H65" s="19"/>
      <c r="I65" s="19"/>
      <c r="J65" s="37"/>
      <c r="K65" s="37"/>
      <c r="L65" s="53" t="s">
        <v>7</v>
      </c>
      <c r="M65" s="82"/>
    </row>
    <row r="66" spans="1:13" s="5" customFormat="1" ht="13.5" customHeight="1" thickBot="1" x14ac:dyDescent="0.3">
      <c r="A66" s="95"/>
      <c r="B66" s="71"/>
      <c r="C66" s="74"/>
      <c r="D66" s="92"/>
      <c r="E66" s="11">
        <f t="shared" si="41"/>
        <v>0</v>
      </c>
      <c r="F66" s="20"/>
      <c r="G66" s="20"/>
      <c r="H66" s="20"/>
      <c r="I66" s="20"/>
      <c r="J66" s="35"/>
      <c r="K66" s="35"/>
      <c r="L66" s="20" t="s">
        <v>8</v>
      </c>
      <c r="M66" s="83"/>
    </row>
    <row r="67" spans="1:13" s="5" customFormat="1" ht="20.25" customHeight="1" x14ac:dyDescent="0.25">
      <c r="A67" s="93" t="s">
        <v>16</v>
      </c>
      <c r="B67" s="69" t="s">
        <v>25</v>
      </c>
      <c r="C67" s="72" t="s">
        <v>109</v>
      </c>
      <c r="D67" s="90">
        <v>2012</v>
      </c>
      <c r="E67" s="8">
        <f>SUM(E68:E69)</f>
        <v>11065</v>
      </c>
      <c r="F67" s="18">
        <f t="shared" ref="F67:K67" si="47">SUM(F68:F69)</f>
        <v>11065</v>
      </c>
      <c r="G67" s="18">
        <f t="shared" si="47"/>
        <v>0</v>
      </c>
      <c r="H67" s="18">
        <f t="shared" si="47"/>
        <v>0</v>
      </c>
      <c r="I67" s="18">
        <f t="shared" si="47"/>
        <v>0</v>
      </c>
      <c r="J67" s="18">
        <f t="shared" si="47"/>
        <v>0</v>
      </c>
      <c r="K67" s="18">
        <f t="shared" si="47"/>
        <v>0</v>
      </c>
      <c r="L67" s="22"/>
      <c r="M67" s="75" t="s">
        <v>68</v>
      </c>
    </row>
    <row r="68" spans="1:13" s="5" customFormat="1" ht="20.25" customHeight="1" x14ac:dyDescent="0.25">
      <c r="A68" s="94"/>
      <c r="B68" s="70"/>
      <c r="C68" s="73"/>
      <c r="D68" s="91"/>
      <c r="E68" s="9">
        <f t="shared" si="41"/>
        <v>9958</v>
      </c>
      <c r="F68" s="19">
        <v>9958</v>
      </c>
      <c r="G68" s="19"/>
      <c r="H68" s="19"/>
      <c r="I68" s="19"/>
      <c r="J68" s="37"/>
      <c r="K68" s="37"/>
      <c r="L68" s="39" t="s">
        <v>7</v>
      </c>
      <c r="M68" s="76"/>
    </row>
    <row r="69" spans="1:13" s="5" customFormat="1" ht="20.25" customHeight="1" thickBot="1" x14ac:dyDescent="0.3">
      <c r="A69" s="95"/>
      <c r="B69" s="71"/>
      <c r="C69" s="74"/>
      <c r="D69" s="92"/>
      <c r="E69" s="9">
        <f t="shared" si="41"/>
        <v>1107</v>
      </c>
      <c r="F69" s="20">
        <v>1107</v>
      </c>
      <c r="G69" s="20"/>
      <c r="H69" s="20"/>
      <c r="I69" s="20"/>
      <c r="J69" s="35"/>
      <c r="K69" s="35"/>
      <c r="L69" s="20" t="s">
        <v>8</v>
      </c>
      <c r="M69" s="77"/>
    </row>
    <row r="70" spans="1:13" s="5" customFormat="1" ht="18" customHeight="1" x14ac:dyDescent="0.25">
      <c r="A70" s="93" t="s">
        <v>17</v>
      </c>
      <c r="B70" s="69" t="s">
        <v>33</v>
      </c>
      <c r="C70" s="72" t="s">
        <v>109</v>
      </c>
      <c r="D70" s="69" t="s">
        <v>20</v>
      </c>
      <c r="E70" s="8">
        <f>SUM(E71:E72)</f>
        <v>8708.9</v>
      </c>
      <c r="F70" s="18">
        <f t="shared" ref="F70:K70" si="48">SUM(F71:F72)</f>
        <v>405.9</v>
      </c>
      <c r="G70" s="18">
        <f t="shared" si="48"/>
        <v>7398</v>
      </c>
      <c r="H70" s="18">
        <f t="shared" si="48"/>
        <v>0</v>
      </c>
      <c r="I70" s="18">
        <f t="shared" si="48"/>
        <v>905</v>
      </c>
      <c r="J70" s="18">
        <f t="shared" si="48"/>
        <v>0</v>
      </c>
      <c r="K70" s="18">
        <f t="shared" si="48"/>
        <v>0</v>
      </c>
      <c r="L70" s="22"/>
      <c r="M70" s="75" t="s">
        <v>59</v>
      </c>
    </row>
    <row r="71" spans="1:13" s="5" customFormat="1" ht="18" customHeight="1" x14ac:dyDescent="0.25">
      <c r="A71" s="94"/>
      <c r="B71" s="70"/>
      <c r="C71" s="73"/>
      <c r="D71" s="70"/>
      <c r="E71" s="9">
        <f t="shared" si="41"/>
        <v>7036.9</v>
      </c>
      <c r="F71" s="19">
        <v>378.9</v>
      </c>
      <c r="G71" s="19">
        <v>6658</v>
      </c>
      <c r="H71" s="19"/>
      <c r="I71" s="19"/>
      <c r="J71" s="19"/>
      <c r="K71" s="37"/>
      <c r="L71" s="39" t="s">
        <v>7</v>
      </c>
      <c r="M71" s="76"/>
    </row>
    <row r="72" spans="1:13" s="5" customFormat="1" ht="18" customHeight="1" thickBot="1" x14ac:dyDescent="0.3">
      <c r="A72" s="95"/>
      <c r="B72" s="71"/>
      <c r="C72" s="74"/>
      <c r="D72" s="71"/>
      <c r="E72" s="9">
        <f t="shared" si="41"/>
        <v>1672</v>
      </c>
      <c r="F72" s="20">
        <v>27</v>
      </c>
      <c r="G72" s="20">
        <v>740</v>
      </c>
      <c r="H72" s="20"/>
      <c r="I72" s="20">
        <v>905</v>
      </c>
      <c r="J72" s="50"/>
      <c r="K72" s="35"/>
      <c r="L72" s="20" t="s">
        <v>8</v>
      </c>
      <c r="M72" s="77"/>
    </row>
    <row r="73" spans="1:13" s="5" customFormat="1" ht="18" customHeight="1" x14ac:dyDescent="0.25">
      <c r="A73" s="93" t="s">
        <v>18</v>
      </c>
      <c r="B73" s="69" t="s">
        <v>34</v>
      </c>
      <c r="C73" s="72" t="s">
        <v>109</v>
      </c>
      <c r="D73" s="69" t="s">
        <v>20</v>
      </c>
      <c r="E73" s="18">
        <f>SUM(E74:E75)</f>
        <v>6553</v>
      </c>
      <c r="F73" s="18">
        <f t="shared" ref="F73:K73" si="49">SUM(F74:F75)</f>
        <v>661</v>
      </c>
      <c r="G73" s="18">
        <f t="shared" si="49"/>
        <v>4520</v>
      </c>
      <c r="H73" s="18">
        <f t="shared" si="49"/>
        <v>0</v>
      </c>
      <c r="I73" s="18">
        <f t="shared" si="49"/>
        <v>1372</v>
      </c>
      <c r="J73" s="18">
        <f t="shared" si="49"/>
        <v>0</v>
      </c>
      <c r="K73" s="18">
        <f t="shared" si="49"/>
        <v>0</v>
      </c>
      <c r="L73" s="22"/>
      <c r="M73" s="75" t="s">
        <v>58</v>
      </c>
    </row>
    <row r="74" spans="1:13" s="5" customFormat="1" ht="18" customHeight="1" x14ac:dyDescent="0.25">
      <c r="A74" s="94"/>
      <c r="B74" s="70"/>
      <c r="C74" s="73"/>
      <c r="D74" s="70"/>
      <c r="E74" s="19">
        <f t="shared" si="41"/>
        <v>4663</v>
      </c>
      <c r="F74" s="19">
        <v>595</v>
      </c>
      <c r="G74" s="55">
        <v>4068</v>
      </c>
      <c r="H74" s="19"/>
      <c r="I74" s="19"/>
      <c r="J74" s="19"/>
      <c r="K74" s="37"/>
      <c r="L74" s="39" t="s">
        <v>7</v>
      </c>
      <c r="M74" s="76"/>
    </row>
    <row r="75" spans="1:13" s="5" customFormat="1" ht="18" customHeight="1" thickBot="1" x14ac:dyDescent="0.3">
      <c r="A75" s="95"/>
      <c r="B75" s="71"/>
      <c r="C75" s="74"/>
      <c r="D75" s="71"/>
      <c r="E75" s="19">
        <f t="shared" si="41"/>
        <v>1890</v>
      </c>
      <c r="F75" s="20">
        <v>66</v>
      </c>
      <c r="G75" s="56">
        <v>452</v>
      </c>
      <c r="H75" s="20"/>
      <c r="I75" s="20">
        <v>1372</v>
      </c>
      <c r="J75" s="50"/>
      <c r="K75" s="35"/>
      <c r="L75" s="20" t="s">
        <v>8</v>
      </c>
      <c r="M75" s="77"/>
    </row>
    <row r="76" spans="1:13" s="5" customFormat="1" ht="18.75" customHeight="1" x14ac:dyDescent="0.25">
      <c r="A76" s="93" t="s">
        <v>19</v>
      </c>
      <c r="B76" s="69" t="s">
        <v>24</v>
      </c>
      <c r="C76" s="72" t="s">
        <v>109</v>
      </c>
      <c r="D76" s="69" t="s">
        <v>89</v>
      </c>
      <c r="E76" s="8">
        <f>SUM(E77:E78)</f>
        <v>4511.6000000000004</v>
      </c>
      <c r="F76" s="18">
        <f t="shared" ref="F76:K76" si="50">SUM(F77:F78)</f>
        <v>297.59999999999997</v>
      </c>
      <c r="G76" s="18">
        <f t="shared" si="50"/>
        <v>4214</v>
      </c>
      <c r="H76" s="18">
        <f t="shared" si="50"/>
        <v>0</v>
      </c>
      <c r="I76" s="18">
        <f t="shared" si="50"/>
        <v>0</v>
      </c>
      <c r="J76" s="18">
        <f t="shared" si="50"/>
        <v>0</v>
      </c>
      <c r="K76" s="18">
        <f t="shared" si="50"/>
        <v>0</v>
      </c>
      <c r="L76" s="22"/>
      <c r="M76" s="81" t="s">
        <v>57</v>
      </c>
    </row>
    <row r="77" spans="1:13" s="5" customFormat="1" ht="18.75" customHeight="1" x14ac:dyDescent="0.25">
      <c r="A77" s="94"/>
      <c r="B77" s="70"/>
      <c r="C77" s="73"/>
      <c r="D77" s="70"/>
      <c r="E77" s="9">
        <f t="shared" si="41"/>
        <v>4068.4</v>
      </c>
      <c r="F77" s="19">
        <f>193+82.4</f>
        <v>275.39999999999998</v>
      </c>
      <c r="G77" s="19">
        <v>3793</v>
      </c>
      <c r="H77" s="19"/>
      <c r="I77" s="19"/>
      <c r="J77" s="37"/>
      <c r="K77" s="37"/>
      <c r="L77" s="39" t="s">
        <v>7</v>
      </c>
      <c r="M77" s="82"/>
    </row>
    <row r="78" spans="1:13" s="5" customFormat="1" ht="18.75" customHeight="1" thickBot="1" x14ac:dyDescent="0.3">
      <c r="A78" s="95"/>
      <c r="B78" s="71"/>
      <c r="C78" s="74"/>
      <c r="D78" s="71"/>
      <c r="E78" s="9">
        <f t="shared" si="41"/>
        <v>443.2</v>
      </c>
      <c r="F78" s="20">
        <v>22.2</v>
      </c>
      <c r="G78" s="20">
        <v>421</v>
      </c>
      <c r="H78" s="20"/>
      <c r="I78" s="20"/>
      <c r="J78" s="35"/>
      <c r="K78" s="35"/>
      <c r="L78" s="20" t="s">
        <v>8</v>
      </c>
      <c r="M78" s="83"/>
    </row>
    <row r="79" spans="1:13" s="5" customFormat="1" ht="18.75" customHeight="1" x14ac:dyDescent="0.25">
      <c r="A79" s="93" t="s">
        <v>48</v>
      </c>
      <c r="B79" s="69" t="s">
        <v>99</v>
      </c>
      <c r="C79" s="72" t="s">
        <v>109</v>
      </c>
      <c r="D79" s="69" t="s">
        <v>14</v>
      </c>
      <c r="E79" s="8">
        <f>SUM(E80:E81)</f>
        <v>1460</v>
      </c>
      <c r="F79" s="18">
        <f t="shared" ref="F79:K79" si="51">SUM(F80:F81)</f>
        <v>0</v>
      </c>
      <c r="G79" s="18">
        <f t="shared" si="51"/>
        <v>700</v>
      </c>
      <c r="H79" s="18">
        <f t="shared" si="51"/>
        <v>0</v>
      </c>
      <c r="I79" s="18">
        <f t="shared" si="51"/>
        <v>760</v>
      </c>
      <c r="J79" s="18">
        <f t="shared" si="51"/>
        <v>0</v>
      </c>
      <c r="K79" s="18">
        <f t="shared" si="51"/>
        <v>0</v>
      </c>
      <c r="L79" s="22"/>
      <c r="M79" s="81" t="s">
        <v>98</v>
      </c>
    </row>
    <row r="80" spans="1:13" s="5" customFormat="1" ht="18.75" customHeight="1" x14ac:dyDescent="0.25">
      <c r="A80" s="94"/>
      <c r="B80" s="70"/>
      <c r="C80" s="73"/>
      <c r="D80" s="70"/>
      <c r="E80" s="9">
        <f t="shared" si="41"/>
        <v>630</v>
      </c>
      <c r="F80" s="19"/>
      <c r="G80" s="19">
        <v>630</v>
      </c>
      <c r="H80" s="19"/>
      <c r="I80" s="19"/>
      <c r="J80" s="37"/>
      <c r="K80" s="37"/>
      <c r="L80" s="51" t="s">
        <v>7</v>
      </c>
      <c r="M80" s="82"/>
    </row>
    <row r="81" spans="1:13" s="5" customFormat="1" ht="18.75" customHeight="1" thickBot="1" x14ac:dyDescent="0.3">
      <c r="A81" s="95"/>
      <c r="B81" s="71"/>
      <c r="C81" s="74"/>
      <c r="D81" s="71"/>
      <c r="E81" s="9">
        <f t="shared" si="41"/>
        <v>830</v>
      </c>
      <c r="F81" s="20"/>
      <c r="G81" s="20">
        <v>70</v>
      </c>
      <c r="H81" s="20"/>
      <c r="I81" s="20">
        <v>760</v>
      </c>
      <c r="J81" s="35"/>
      <c r="K81" s="35"/>
      <c r="L81" s="20" t="s">
        <v>8</v>
      </c>
      <c r="M81" s="83"/>
    </row>
    <row r="82" spans="1:13" s="5" customFormat="1" ht="17.25" customHeight="1" x14ac:dyDescent="0.25">
      <c r="A82" s="93" t="s">
        <v>49</v>
      </c>
      <c r="B82" s="69" t="s">
        <v>74</v>
      </c>
      <c r="C82" s="72" t="s">
        <v>109</v>
      </c>
      <c r="D82" s="69" t="s">
        <v>20</v>
      </c>
      <c r="E82" s="8">
        <f>SUM(E83:E84)</f>
        <v>37269</v>
      </c>
      <c r="F82" s="18">
        <f t="shared" ref="F82:K82" si="52">SUM(F83:F84)</f>
        <v>2269</v>
      </c>
      <c r="G82" s="18">
        <f t="shared" si="52"/>
        <v>35000</v>
      </c>
      <c r="H82" s="18">
        <f t="shared" si="52"/>
        <v>19.899999999999999</v>
      </c>
      <c r="I82" s="18">
        <f t="shared" si="52"/>
        <v>0</v>
      </c>
      <c r="J82" s="18">
        <f t="shared" si="52"/>
        <v>0</v>
      </c>
      <c r="K82" s="18">
        <f t="shared" si="52"/>
        <v>0</v>
      </c>
      <c r="L82" s="22"/>
      <c r="M82" s="81" t="s">
        <v>56</v>
      </c>
    </row>
    <row r="83" spans="1:13" s="5" customFormat="1" ht="17.25" customHeight="1" x14ac:dyDescent="0.25">
      <c r="A83" s="94"/>
      <c r="B83" s="70"/>
      <c r="C83" s="73"/>
      <c r="D83" s="70"/>
      <c r="E83" s="9">
        <f t="shared" si="41"/>
        <v>33542</v>
      </c>
      <c r="F83" s="19">
        <v>2042</v>
      </c>
      <c r="G83" s="55">
        <v>31500</v>
      </c>
      <c r="H83" s="19">
        <v>19.899999999999999</v>
      </c>
      <c r="I83" s="19"/>
      <c r="J83" s="37"/>
      <c r="K83" s="37"/>
      <c r="L83" s="39" t="s">
        <v>7</v>
      </c>
      <c r="M83" s="82"/>
    </row>
    <row r="84" spans="1:13" s="5" customFormat="1" ht="17.25" customHeight="1" thickBot="1" x14ac:dyDescent="0.3">
      <c r="A84" s="95"/>
      <c r="B84" s="71"/>
      <c r="C84" s="74"/>
      <c r="D84" s="71"/>
      <c r="E84" s="9">
        <f t="shared" si="41"/>
        <v>3727</v>
      </c>
      <c r="F84" s="20">
        <v>227</v>
      </c>
      <c r="G84" s="56">
        <v>3500</v>
      </c>
      <c r="H84" s="20"/>
      <c r="I84" s="20"/>
      <c r="J84" s="35"/>
      <c r="K84" s="35"/>
      <c r="L84" s="20" t="s">
        <v>8</v>
      </c>
      <c r="M84" s="83"/>
    </row>
    <row r="85" spans="1:13" s="5" customFormat="1" ht="30" customHeight="1" x14ac:dyDescent="0.25">
      <c r="A85" s="93" t="s">
        <v>50</v>
      </c>
      <c r="B85" s="69" t="s">
        <v>75</v>
      </c>
      <c r="C85" s="72" t="s">
        <v>109</v>
      </c>
      <c r="D85" s="69" t="s">
        <v>32</v>
      </c>
      <c r="E85" s="8">
        <f>SUM(E86:E87)</f>
        <v>3051.5</v>
      </c>
      <c r="F85" s="18">
        <f t="shared" ref="F85:K85" si="53">SUM(F86:F87)</f>
        <v>1760.5</v>
      </c>
      <c r="G85" s="18">
        <f t="shared" si="53"/>
        <v>0</v>
      </c>
      <c r="H85" s="18">
        <f t="shared" si="53"/>
        <v>1338.4</v>
      </c>
      <c r="I85" s="18">
        <f t="shared" si="53"/>
        <v>475</v>
      </c>
      <c r="J85" s="18">
        <f t="shared" si="53"/>
        <v>816</v>
      </c>
      <c r="K85" s="18">
        <f t="shared" si="53"/>
        <v>0</v>
      </c>
      <c r="L85" s="22"/>
      <c r="M85" s="81" t="s">
        <v>55</v>
      </c>
    </row>
    <row r="86" spans="1:13" s="5" customFormat="1" ht="30" customHeight="1" x14ac:dyDescent="0.25">
      <c r="A86" s="94"/>
      <c r="B86" s="70"/>
      <c r="C86" s="73"/>
      <c r="D86" s="70"/>
      <c r="E86" s="9">
        <f t="shared" si="41"/>
        <v>1606</v>
      </c>
      <c r="F86" s="19">
        <f>1390+216</f>
        <v>1606</v>
      </c>
      <c r="G86" s="19"/>
      <c r="H86" s="19">
        <v>1338.4</v>
      </c>
      <c r="I86" s="19"/>
      <c r="J86" s="37"/>
      <c r="K86" s="37"/>
      <c r="L86" s="39" t="s">
        <v>7</v>
      </c>
      <c r="M86" s="82"/>
    </row>
    <row r="87" spans="1:13" s="5" customFormat="1" ht="30" customHeight="1" thickBot="1" x14ac:dyDescent="0.3">
      <c r="A87" s="95"/>
      <c r="B87" s="71"/>
      <c r="C87" s="74"/>
      <c r="D87" s="71"/>
      <c r="E87" s="9">
        <f t="shared" si="41"/>
        <v>1445.5</v>
      </c>
      <c r="F87" s="20">
        <v>154.5</v>
      </c>
      <c r="G87" s="20"/>
      <c r="H87" s="20"/>
      <c r="I87" s="20">
        <v>475</v>
      </c>
      <c r="J87" s="35">
        <v>816</v>
      </c>
      <c r="K87" s="35"/>
      <c r="L87" s="20" t="s">
        <v>8</v>
      </c>
      <c r="M87" s="83"/>
    </row>
    <row r="88" spans="1:13" s="5" customFormat="1" ht="23.25" customHeight="1" x14ac:dyDescent="0.25">
      <c r="A88" s="93" t="s">
        <v>51</v>
      </c>
      <c r="B88" s="69" t="s">
        <v>112</v>
      </c>
      <c r="C88" s="72" t="s">
        <v>109</v>
      </c>
      <c r="D88" s="90">
        <v>2016</v>
      </c>
      <c r="E88" s="8">
        <f>SUM(E89:E90)</f>
        <v>80</v>
      </c>
      <c r="F88" s="18">
        <f t="shared" ref="F88:K88" si="54">SUM(F89:F90)</f>
        <v>0</v>
      </c>
      <c r="G88" s="18">
        <f t="shared" si="54"/>
        <v>0</v>
      </c>
      <c r="H88" s="18">
        <f t="shared" si="54"/>
        <v>0</v>
      </c>
      <c r="I88" s="18">
        <f t="shared" si="54"/>
        <v>0</v>
      </c>
      <c r="J88" s="18">
        <f t="shared" si="54"/>
        <v>0</v>
      </c>
      <c r="K88" s="18">
        <f t="shared" si="54"/>
        <v>80</v>
      </c>
      <c r="L88" s="22"/>
      <c r="M88" s="81" t="s">
        <v>97</v>
      </c>
    </row>
    <row r="89" spans="1:13" s="5" customFormat="1" ht="23.25" customHeight="1" x14ac:dyDescent="0.25">
      <c r="A89" s="94"/>
      <c r="B89" s="70"/>
      <c r="C89" s="73"/>
      <c r="D89" s="91"/>
      <c r="E89" s="9">
        <f t="shared" si="41"/>
        <v>0</v>
      </c>
      <c r="F89" s="19"/>
      <c r="G89" s="19"/>
      <c r="H89" s="19"/>
      <c r="I89" s="19"/>
      <c r="J89" s="37"/>
      <c r="K89" s="37"/>
      <c r="L89" s="39"/>
      <c r="M89" s="82"/>
    </row>
    <row r="90" spans="1:13" s="5" customFormat="1" ht="23.25" customHeight="1" thickBot="1" x14ac:dyDescent="0.3">
      <c r="A90" s="95"/>
      <c r="B90" s="71"/>
      <c r="C90" s="74"/>
      <c r="D90" s="92"/>
      <c r="E90" s="9">
        <f t="shared" si="41"/>
        <v>80</v>
      </c>
      <c r="F90" s="20"/>
      <c r="G90" s="20"/>
      <c r="H90" s="20"/>
      <c r="I90" s="20"/>
      <c r="J90" s="35"/>
      <c r="K90" s="35">
        <v>80</v>
      </c>
      <c r="L90" s="20" t="s">
        <v>8</v>
      </c>
      <c r="M90" s="83"/>
    </row>
    <row r="91" spans="1:13" s="5" customFormat="1" ht="31.5" customHeight="1" x14ac:dyDescent="0.25">
      <c r="A91" s="93" t="s">
        <v>82</v>
      </c>
      <c r="B91" s="69" t="s">
        <v>76</v>
      </c>
      <c r="C91" s="72" t="s">
        <v>109</v>
      </c>
      <c r="D91" s="90">
        <v>2016</v>
      </c>
      <c r="E91" s="8">
        <f>SUM(E92:E93)</f>
        <v>7000</v>
      </c>
      <c r="F91" s="18">
        <f t="shared" ref="F91:K91" si="55">SUM(F92:F93)</f>
        <v>0</v>
      </c>
      <c r="G91" s="18">
        <f t="shared" si="55"/>
        <v>0</v>
      </c>
      <c r="H91" s="18">
        <f t="shared" si="55"/>
        <v>0</v>
      </c>
      <c r="I91" s="18">
        <f t="shared" si="55"/>
        <v>0</v>
      </c>
      <c r="J91" s="18">
        <f t="shared" si="55"/>
        <v>0</v>
      </c>
      <c r="K91" s="18">
        <f t="shared" si="55"/>
        <v>7000</v>
      </c>
      <c r="L91" s="22"/>
      <c r="M91" s="81" t="s">
        <v>54</v>
      </c>
    </row>
    <row r="92" spans="1:13" s="5" customFormat="1" ht="31.5" customHeight="1" x14ac:dyDescent="0.25">
      <c r="A92" s="94"/>
      <c r="B92" s="70"/>
      <c r="C92" s="73"/>
      <c r="D92" s="91"/>
      <c r="E92" s="9">
        <f t="shared" si="41"/>
        <v>0</v>
      </c>
      <c r="F92" s="19"/>
      <c r="G92" s="19"/>
      <c r="H92" s="19"/>
      <c r="I92" s="19"/>
      <c r="J92" s="37"/>
      <c r="K92" s="37"/>
      <c r="L92" s="53"/>
      <c r="M92" s="82"/>
    </row>
    <row r="93" spans="1:13" s="5" customFormat="1" ht="31.5" customHeight="1" thickBot="1" x14ac:dyDescent="0.3">
      <c r="A93" s="95"/>
      <c r="B93" s="71"/>
      <c r="C93" s="74"/>
      <c r="D93" s="92"/>
      <c r="E93" s="11">
        <f t="shared" si="41"/>
        <v>7000</v>
      </c>
      <c r="F93" s="20"/>
      <c r="G93" s="20"/>
      <c r="H93" s="20"/>
      <c r="I93" s="20"/>
      <c r="J93" s="35"/>
      <c r="K93" s="35">
        <v>7000</v>
      </c>
      <c r="L93" s="20" t="s">
        <v>8</v>
      </c>
      <c r="M93" s="83"/>
    </row>
    <row r="94" spans="1:13" s="5" customFormat="1" ht="45" customHeight="1" x14ac:dyDescent="0.25">
      <c r="A94" s="93" t="s">
        <v>83</v>
      </c>
      <c r="B94" s="69" t="s">
        <v>84</v>
      </c>
      <c r="C94" s="72" t="s">
        <v>109</v>
      </c>
      <c r="D94" s="130">
        <v>2012</v>
      </c>
      <c r="E94" s="8">
        <f>SUM(E95:E96)</f>
        <v>14578.1</v>
      </c>
      <c r="F94" s="18">
        <f t="shared" ref="F94:K94" si="56">SUM(F95:F96)</f>
        <v>14578.1</v>
      </c>
      <c r="G94" s="18">
        <f t="shared" si="56"/>
        <v>0</v>
      </c>
      <c r="H94" s="18">
        <f t="shared" si="56"/>
        <v>0</v>
      </c>
      <c r="I94" s="18">
        <f t="shared" si="56"/>
        <v>0</v>
      </c>
      <c r="J94" s="18">
        <f t="shared" si="56"/>
        <v>0</v>
      </c>
      <c r="K94" s="18">
        <f t="shared" si="56"/>
        <v>0</v>
      </c>
      <c r="L94" s="24"/>
      <c r="M94" s="75" t="s">
        <v>86</v>
      </c>
    </row>
    <row r="95" spans="1:13" s="5" customFormat="1" ht="48" customHeight="1" x14ac:dyDescent="0.25">
      <c r="A95" s="94"/>
      <c r="B95" s="70"/>
      <c r="C95" s="73"/>
      <c r="D95" s="131"/>
      <c r="E95" s="9">
        <f t="shared" si="41"/>
        <v>14458.800000000001</v>
      </c>
      <c r="F95" s="19">
        <f>1073.7+13385.1</f>
        <v>14458.800000000001</v>
      </c>
      <c r="G95" s="19"/>
      <c r="H95" s="19"/>
      <c r="I95" s="19"/>
      <c r="J95" s="37"/>
      <c r="K95" s="37"/>
      <c r="L95" s="53" t="s">
        <v>7</v>
      </c>
      <c r="M95" s="76"/>
    </row>
    <row r="96" spans="1:13" s="5" customFormat="1" ht="39.75" customHeight="1" thickBot="1" x14ac:dyDescent="0.3">
      <c r="A96" s="95"/>
      <c r="B96" s="71"/>
      <c r="C96" s="74"/>
      <c r="D96" s="132"/>
      <c r="E96" s="11">
        <f t="shared" si="41"/>
        <v>119.3</v>
      </c>
      <c r="F96" s="54">
        <v>119.3</v>
      </c>
      <c r="G96" s="54"/>
      <c r="H96" s="54"/>
      <c r="I96" s="54"/>
      <c r="J96" s="35"/>
      <c r="K96" s="35"/>
      <c r="L96" s="20" t="s">
        <v>8</v>
      </c>
      <c r="M96" s="77"/>
    </row>
    <row r="97" spans="1:13" s="5" customFormat="1" ht="20.25" customHeight="1" x14ac:dyDescent="0.25">
      <c r="A97" s="94" t="s">
        <v>90</v>
      </c>
      <c r="B97" s="70" t="s">
        <v>85</v>
      </c>
      <c r="C97" s="73" t="s">
        <v>109</v>
      </c>
      <c r="D97" s="70" t="s">
        <v>89</v>
      </c>
      <c r="E97" s="32">
        <f>SUM(E98:E99)</f>
        <v>5715</v>
      </c>
      <c r="F97" s="33">
        <f t="shared" ref="F97:K97" si="57">SUM(F98:F99)</f>
        <v>778</v>
      </c>
      <c r="G97" s="33">
        <f t="shared" si="57"/>
        <v>4937</v>
      </c>
      <c r="H97" s="33">
        <f t="shared" si="57"/>
        <v>0</v>
      </c>
      <c r="I97" s="33">
        <f t="shared" si="57"/>
        <v>0</v>
      </c>
      <c r="J97" s="33">
        <f t="shared" si="57"/>
        <v>0</v>
      </c>
      <c r="K97" s="33">
        <f t="shared" si="57"/>
        <v>0</v>
      </c>
      <c r="L97" s="41"/>
      <c r="M97" s="76" t="s">
        <v>103</v>
      </c>
    </row>
    <row r="98" spans="1:13" s="5" customFormat="1" ht="20.25" customHeight="1" x14ac:dyDescent="0.25">
      <c r="A98" s="94"/>
      <c r="B98" s="70"/>
      <c r="C98" s="73"/>
      <c r="D98" s="70"/>
      <c r="E98" s="9">
        <f t="shared" si="41"/>
        <v>5143</v>
      </c>
      <c r="F98" s="19">
        <v>700</v>
      </c>
      <c r="G98" s="19">
        <v>4443</v>
      </c>
      <c r="H98" s="19"/>
      <c r="I98" s="19"/>
      <c r="J98" s="37"/>
      <c r="K98" s="37"/>
      <c r="L98" s="23" t="s">
        <v>7</v>
      </c>
      <c r="M98" s="76"/>
    </row>
    <row r="99" spans="1:13" s="5" customFormat="1" ht="20.25" customHeight="1" thickBot="1" x14ac:dyDescent="0.3">
      <c r="A99" s="94"/>
      <c r="B99" s="70"/>
      <c r="C99" s="74"/>
      <c r="D99" s="70"/>
      <c r="E99" s="11">
        <f t="shared" si="41"/>
        <v>572</v>
      </c>
      <c r="F99" s="45">
        <v>78</v>
      </c>
      <c r="G99" s="45">
        <v>494</v>
      </c>
      <c r="H99" s="45"/>
      <c r="I99" s="45"/>
      <c r="J99" s="46"/>
      <c r="K99" s="46"/>
      <c r="L99" s="43" t="s">
        <v>8</v>
      </c>
      <c r="M99" s="76"/>
    </row>
    <row r="100" spans="1:13" s="5" customFormat="1" ht="26.25" customHeight="1" x14ac:dyDescent="0.25">
      <c r="A100" s="66" t="s">
        <v>91</v>
      </c>
      <c r="B100" s="69" t="s">
        <v>92</v>
      </c>
      <c r="C100" s="72" t="s">
        <v>109</v>
      </c>
      <c r="D100" s="69" t="s">
        <v>96</v>
      </c>
      <c r="E100" s="8">
        <f t="shared" ref="E100" si="58">SUM(E101:E102)</f>
        <v>776.6</v>
      </c>
      <c r="F100" s="18">
        <f t="shared" ref="F100" si="59">SUM(F101:F102)</f>
        <v>196.6</v>
      </c>
      <c r="G100" s="18">
        <f t="shared" ref="G100:H100" si="60">SUM(G101:G102)</f>
        <v>0</v>
      </c>
      <c r="H100" s="18">
        <f t="shared" si="60"/>
        <v>0</v>
      </c>
      <c r="I100" s="18">
        <f t="shared" ref="I100" si="61">SUM(I101:I102)</f>
        <v>0</v>
      </c>
      <c r="J100" s="18">
        <f t="shared" ref="J100" si="62">SUM(J101:J102)</f>
        <v>0</v>
      </c>
      <c r="K100" s="18">
        <f t="shared" ref="K100" si="63">SUM(K101:K102)</f>
        <v>580</v>
      </c>
      <c r="L100" s="24"/>
      <c r="M100" s="75" t="s">
        <v>94</v>
      </c>
    </row>
    <row r="101" spans="1:13" s="5" customFormat="1" ht="26.25" customHeight="1" x14ac:dyDescent="0.25">
      <c r="A101" s="67"/>
      <c r="B101" s="70"/>
      <c r="C101" s="73"/>
      <c r="D101" s="70"/>
      <c r="E101" s="9">
        <f t="shared" si="41"/>
        <v>0</v>
      </c>
      <c r="F101" s="19"/>
      <c r="G101" s="19"/>
      <c r="H101" s="19"/>
      <c r="I101" s="19"/>
      <c r="J101" s="37"/>
      <c r="K101" s="37"/>
      <c r="L101" s="19"/>
      <c r="M101" s="76"/>
    </row>
    <row r="102" spans="1:13" s="5" customFormat="1" ht="26.25" customHeight="1" thickBot="1" x14ac:dyDescent="0.3">
      <c r="A102" s="68"/>
      <c r="B102" s="71"/>
      <c r="C102" s="74"/>
      <c r="D102" s="71"/>
      <c r="E102" s="11">
        <f t="shared" si="41"/>
        <v>776.6</v>
      </c>
      <c r="F102" s="20">
        <v>196.6</v>
      </c>
      <c r="G102" s="20"/>
      <c r="H102" s="20"/>
      <c r="I102" s="20"/>
      <c r="J102" s="47"/>
      <c r="K102" s="47">
        <v>580</v>
      </c>
      <c r="L102" s="44" t="s">
        <v>8</v>
      </c>
      <c r="M102" s="77"/>
    </row>
    <row r="103" spans="1:13" s="5" customFormat="1" ht="25.5" customHeight="1" x14ac:dyDescent="0.25">
      <c r="A103" s="66" t="s">
        <v>100</v>
      </c>
      <c r="B103" s="69" t="s">
        <v>93</v>
      </c>
      <c r="C103" s="72" t="s">
        <v>109</v>
      </c>
      <c r="D103" s="69" t="s">
        <v>96</v>
      </c>
      <c r="E103" s="8">
        <f t="shared" ref="E103:K103" si="64">SUM(E104:E105)</f>
        <v>3150.4</v>
      </c>
      <c r="F103" s="18">
        <f t="shared" si="64"/>
        <v>190.4</v>
      </c>
      <c r="G103" s="18">
        <f t="shared" si="64"/>
        <v>0</v>
      </c>
      <c r="H103" s="18">
        <f t="shared" si="64"/>
        <v>0</v>
      </c>
      <c r="I103" s="18">
        <f t="shared" si="64"/>
        <v>0</v>
      </c>
      <c r="J103" s="18">
        <f t="shared" si="64"/>
        <v>0</v>
      </c>
      <c r="K103" s="18">
        <f t="shared" si="64"/>
        <v>2960</v>
      </c>
      <c r="L103" s="24"/>
      <c r="M103" s="75" t="s">
        <v>95</v>
      </c>
    </row>
    <row r="104" spans="1:13" s="5" customFormat="1" ht="25.5" customHeight="1" x14ac:dyDescent="0.25">
      <c r="A104" s="67"/>
      <c r="B104" s="70"/>
      <c r="C104" s="73"/>
      <c r="D104" s="70"/>
      <c r="E104" s="9">
        <f t="shared" ref="E104:E105" si="65">SUM(F104:K104)-H104</f>
        <v>0</v>
      </c>
      <c r="F104" s="19"/>
      <c r="G104" s="19"/>
      <c r="H104" s="19"/>
      <c r="I104" s="19"/>
      <c r="J104" s="37"/>
      <c r="K104" s="37"/>
      <c r="L104" s="19"/>
      <c r="M104" s="76"/>
    </row>
    <row r="105" spans="1:13" s="5" customFormat="1" ht="25.5" customHeight="1" thickBot="1" x14ac:dyDescent="0.3">
      <c r="A105" s="68"/>
      <c r="B105" s="71"/>
      <c r="C105" s="74"/>
      <c r="D105" s="71"/>
      <c r="E105" s="11">
        <f t="shared" si="65"/>
        <v>3150.4</v>
      </c>
      <c r="F105" s="20">
        <v>190.4</v>
      </c>
      <c r="G105" s="20"/>
      <c r="H105" s="20"/>
      <c r="I105" s="20"/>
      <c r="J105" s="47"/>
      <c r="K105" s="47">
        <v>2960</v>
      </c>
      <c r="L105" s="20" t="s">
        <v>8</v>
      </c>
      <c r="M105" s="77"/>
    </row>
    <row r="106" spans="1:13" s="5" customFormat="1" ht="25.5" customHeight="1" x14ac:dyDescent="0.25">
      <c r="A106" s="127" t="s">
        <v>119</v>
      </c>
      <c r="B106" s="111" t="s">
        <v>121</v>
      </c>
      <c r="C106" s="84" t="s">
        <v>109</v>
      </c>
      <c r="D106" s="111" t="s">
        <v>96</v>
      </c>
      <c r="E106" s="65">
        <f t="shared" ref="E106" si="66">SUM(E107:E108)</f>
        <v>8008</v>
      </c>
      <c r="F106" s="18">
        <f t="shared" ref="F106" si="67">SUM(F107:F108)</f>
        <v>0</v>
      </c>
      <c r="G106" s="65">
        <f t="shared" ref="G106:H106" si="68">SUM(G107:G108)</f>
        <v>493</v>
      </c>
      <c r="H106" s="18">
        <f t="shared" si="68"/>
        <v>0</v>
      </c>
      <c r="I106" s="18">
        <f t="shared" ref="I106" si="69">SUM(I107:I108)</f>
        <v>0</v>
      </c>
      <c r="J106" s="18">
        <f t="shared" ref="J106" si="70">SUM(J107:J108)</f>
        <v>0</v>
      </c>
      <c r="K106" s="18">
        <f t="shared" ref="K106" si="71">SUM(K107:K108)</f>
        <v>7515</v>
      </c>
      <c r="L106" s="24"/>
      <c r="M106" s="78" t="s">
        <v>122</v>
      </c>
    </row>
    <row r="107" spans="1:13" s="5" customFormat="1" ht="25.5" customHeight="1" x14ac:dyDescent="0.25">
      <c r="A107" s="128"/>
      <c r="B107" s="112"/>
      <c r="C107" s="85"/>
      <c r="D107" s="112"/>
      <c r="E107" s="19">
        <f t="shared" si="41"/>
        <v>0</v>
      </c>
      <c r="F107" s="19"/>
      <c r="G107" s="19"/>
      <c r="H107" s="19"/>
      <c r="I107" s="19"/>
      <c r="J107" s="37"/>
      <c r="K107" s="37"/>
      <c r="L107" s="19"/>
      <c r="M107" s="79"/>
    </row>
    <row r="108" spans="1:13" s="5" customFormat="1" ht="25.5" customHeight="1" thickBot="1" x14ac:dyDescent="0.3">
      <c r="A108" s="129"/>
      <c r="B108" s="113"/>
      <c r="C108" s="86"/>
      <c r="D108" s="113"/>
      <c r="E108" s="56">
        <f t="shared" si="41"/>
        <v>8008</v>
      </c>
      <c r="F108" s="20"/>
      <c r="G108" s="56">
        <v>493</v>
      </c>
      <c r="H108" s="20"/>
      <c r="I108" s="20"/>
      <c r="J108" s="47"/>
      <c r="K108" s="47">
        <v>7515</v>
      </c>
      <c r="L108" s="20" t="s">
        <v>8</v>
      </c>
      <c r="M108" s="80"/>
    </row>
    <row r="109" spans="1:13" ht="28.5" customHeight="1" thickBot="1" x14ac:dyDescent="0.3">
      <c r="A109" s="42"/>
      <c r="B109" s="48" t="s">
        <v>52</v>
      </c>
      <c r="C109" s="48"/>
      <c r="D109" s="48"/>
      <c r="E109" s="48">
        <f>E91+E88+E85+E82+E76+E64+E55+E52+E49+E58+E67+E70+E73+E97+E94+E100+E106+E79+E61+E103</f>
        <v>319069.19999999995</v>
      </c>
      <c r="F109" s="48">
        <f t="shared" ref="F109:K109" si="72">F91+F88+F85+F82+F76+F64+F55+F52+F49+F58+F67+F70+F73+F97+F94+F100+F106+F79+F61+F103</f>
        <v>160062.19999999998</v>
      </c>
      <c r="G109" s="48">
        <f t="shared" si="72"/>
        <v>122612</v>
      </c>
      <c r="H109" s="48">
        <f t="shared" si="72"/>
        <v>11358.5</v>
      </c>
      <c r="I109" s="48">
        <f t="shared" si="72"/>
        <v>5061</v>
      </c>
      <c r="J109" s="48">
        <f t="shared" si="72"/>
        <v>3800</v>
      </c>
      <c r="K109" s="48">
        <f t="shared" si="72"/>
        <v>27534</v>
      </c>
      <c r="L109" s="48"/>
      <c r="M109" s="49"/>
    </row>
    <row r="110" spans="1:13" ht="7.5" customHeight="1" thickBot="1" x14ac:dyDescent="0.3">
      <c r="A110" s="2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s="6" customFormat="1" x14ac:dyDescent="0.25">
      <c r="A111" s="25"/>
      <c r="B111" s="26" t="s">
        <v>1</v>
      </c>
      <c r="C111" s="26"/>
      <c r="D111" s="26"/>
      <c r="E111" s="26">
        <f>E109+E47</f>
        <v>848068.29999999993</v>
      </c>
      <c r="F111" s="26">
        <f t="shared" ref="F111:K111" si="73">F109+F47</f>
        <v>295531.3</v>
      </c>
      <c r="G111" s="26">
        <f>G109+G47</f>
        <v>470836.9</v>
      </c>
      <c r="H111" s="26">
        <f>H109+H47</f>
        <v>15564.3</v>
      </c>
      <c r="I111" s="26">
        <f t="shared" si="73"/>
        <v>5061</v>
      </c>
      <c r="J111" s="26">
        <f t="shared" si="73"/>
        <v>3800</v>
      </c>
      <c r="K111" s="26">
        <f t="shared" si="73"/>
        <v>72839.100000000006</v>
      </c>
      <c r="L111" s="26"/>
      <c r="M111" s="27"/>
    </row>
    <row r="112" spans="1:13" s="6" customFormat="1" x14ac:dyDescent="0.25">
      <c r="A112" s="28"/>
      <c r="B112" s="14" t="s">
        <v>35</v>
      </c>
      <c r="C112" s="14"/>
      <c r="D112" s="13"/>
      <c r="E112" s="14">
        <f>F112+G112+I112+J112+K112</f>
        <v>715955</v>
      </c>
      <c r="F112" s="14">
        <f>F92+F89+F86+F83+F77+F74+F71+F68+F65+F59+F56+F53+F50+F45+F35+F32+F28+F25+F22+F19+F16+F98+F95+F107+F101+F80+F62+F104+F42+F39</f>
        <v>281781.99999999994</v>
      </c>
      <c r="G112" s="14">
        <f t="shared" ref="G112:K112" si="74">G92+G89+G86+G83+G77+G74+G71+G68+G65+G59+G56+G53+G50+G45+G35+G32+G28+G25+G22+G19+G16+G98+G95+G107+G101+G80+G62+G104+G42+G39</f>
        <v>434173</v>
      </c>
      <c r="H112" s="14">
        <f t="shared" si="74"/>
        <v>15564.3</v>
      </c>
      <c r="I112" s="14">
        <f t="shared" si="74"/>
        <v>0</v>
      </c>
      <c r="J112" s="14">
        <f t="shared" si="74"/>
        <v>0</v>
      </c>
      <c r="K112" s="14">
        <f t="shared" si="74"/>
        <v>0</v>
      </c>
      <c r="L112" s="13"/>
      <c r="M112" s="29"/>
    </row>
    <row r="113" spans="1:13" s="6" customFormat="1" x14ac:dyDescent="0.25">
      <c r="A113" s="28"/>
      <c r="B113" s="14" t="s">
        <v>36</v>
      </c>
      <c r="C113" s="14"/>
      <c r="D113" s="13"/>
      <c r="E113" s="14">
        <f>F113+G113+I113+J113+K113</f>
        <v>132113.29999999999</v>
      </c>
      <c r="F113" s="14">
        <f>F93+F90+F87+F84+F78+F75+F72+F69+F66+F60+F57+F54+F51+F46+F36+F33+F29+F26+F23+F20+F17+F99+F96+F102+F108+F81+F63+F105+F43+F40</f>
        <v>13749.3</v>
      </c>
      <c r="G113" s="14">
        <f>G93+G90+G87+G84+G78+G75+G72+G69+G66+G60+G57+G54+G51+G46+G36+G33+G29+G26+G23+G20+G17+G99+G96+G102+G108+G81+G63+G105+G43+G40</f>
        <v>36663.9</v>
      </c>
      <c r="H113" s="14">
        <f t="shared" ref="H113:J113" si="75">H93+H90+H87+H84+H78+H75+H72+H69+H66+H60+H57+H54+H51+H46+H36+H33+H29+H26+H23+H20+H17+H99+H96+H102+H108+H81+H63+H105+H43+H40</f>
        <v>0</v>
      </c>
      <c r="I113" s="14">
        <f t="shared" si="75"/>
        <v>5061</v>
      </c>
      <c r="J113" s="14">
        <f t="shared" si="75"/>
        <v>3800</v>
      </c>
      <c r="K113" s="14">
        <f>K93+K90+K87+K84+K78+K75+K72+K69+K66+K60+K57+K54+K51+K46+K36+K33+K29+K26+K23+K20+K17+K99+K96+K102+K108+K81+K63+K105+K43+K40</f>
        <v>72839.100000000006</v>
      </c>
      <c r="L113" s="13"/>
      <c r="M113" s="29"/>
    </row>
    <row r="115" spans="1:13" x14ac:dyDescent="0.25">
      <c r="E115" s="30"/>
    </row>
    <row r="116" spans="1:13" x14ac:dyDescent="0.25">
      <c r="E116" s="30"/>
      <c r="F116" s="30"/>
    </row>
    <row r="117" spans="1:13" x14ac:dyDescent="0.25">
      <c r="E117" s="30"/>
      <c r="F117" s="30"/>
    </row>
    <row r="118" spans="1:13" x14ac:dyDescent="0.25">
      <c r="E118" s="30"/>
      <c r="G118" s="30"/>
      <c r="H118" s="30"/>
    </row>
  </sheetData>
  <mergeCells count="168"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  <mergeCell ref="M100:M102"/>
    <mergeCell ref="M106:M108"/>
    <mergeCell ref="B82:B84"/>
    <mergeCell ref="A85:A87"/>
    <mergeCell ref="B85:B87"/>
    <mergeCell ref="A97:A99"/>
    <mergeCell ref="B97:B99"/>
    <mergeCell ref="A100:A102"/>
    <mergeCell ref="A106:A108"/>
    <mergeCell ref="B100:B102"/>
    <mergeCell ref="D100:D102"/>
    <mergeCell ref="B106:B108"/>
    <mergeCell ref="D106:D108"/>
    <mergeCell ref="A88:A90"/>
    <mergeCell ref="B88:B90"/>
    <mergeCell ref="D88:D90"/>
    <mergeCell ref="A94:A96"/>
    <mergeCell ref="B94:B96"/>
    <mergeCell ref="D94:D96"/>
    <mergeCell ref="A91:A93"/>
    <mergeCell ref="B91:B93"/>
    <mergeCell ref="D91:D93"/>
    <mergeCell ref="D85:D87"/>
    <mergeCell ref="M85:M87"/>
    <mergeCell ref="A7:M7"/>
    <mergeCell ref="A15:A17"/>
    <mergeCell ref="M44:M46"/>
    <mergeCell ref="A44:A46"/>
    <mergeCell ref="B44:B46"/>
    <mergeCell ref="D44:D46"/>
    <mergeCell ref="E9:K9"/>
    <mergeCell ref="F10:K10"/>
    <mergeCell ref="A14:M14"/>
    <mergeCell ref="B15:B17"/>
    <mergeCell ref="D15:D17"/>
    <mergeCell ref="M15:M17"/>
    <mergeCell ref="A18:A20"/>
    <mergeCell ref="B18:B20"/>
    <mergeCell ref="D18:D20"/>
    <mergeCell ref="M18:M20"/>
    <mergeCell ref="D31:D33"/>
    <mergeCell ref="M31:M33"/>
    <mergeCell ref="A34:A36"/>
    <mergeCell ref="B34:B36"/>
    <mergeCell ref="D34:D36"/>
    <mergeCell ref="M34:M36"/>
    <mergeCell ref="A21:A23"/>
    <mergeCell ref="K11:K12"/>
    <mergeCell ref="D38:D40"/>
    <mergeCell ref="M38:M40"/>
    <mergeCell ref="A41:A43"/>
    <mergeCell ref="B41:B43"/>
    <mergeCell ref="C41:C43"/>
    <mergeCell ref="D41:D4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A31:A33"/>
    <mergeCell ref="B31:B33"/>
    <mergeCell ref="C34:C36"/>
    <mergeCell ref="C44:C46"/>
    <mergeCell ref="C49:C51"/>
    <mergeCell ref="C52:C54"/>
    <mergeCell ref="A52:A54"/>
    <mergeCell ref="A38:A40"/>
    <mergeCell ref="B38:B40"/>
    <mergeCell ref="C38:C40"/>
    <mergeCell ref="C61:C63"/>
    <mergeCell ref="C64:C66"/>
    <mergeCell ref="B52:B54"/>
    <mergeCell ref="D52:D54"/>
    <mergeCell ref="A48:M48"/>
    <mergeCell ref="A49:A51"/>
    <mergeCell ref="B49:B51"/>
    <mergeCell ref="D49:D51"/>
    <mergeCell ref="M52:M54"/>
    <mergeCell ref="M49:M51"/>
    <mergeCell ref="C88:C90"/>
    <mergeCell ref="C91:C93"/>
    <mergeCell ref="C94:C96"/>
    <mergeCell ref="C97:C99"/>
    <mergeCell ref="D82:D84"/>
    <mergeCell ref="M82:M84"/>
    <mergeCell ref="A55:A57"/>
    <mergeCell ref="B55:B57"/>
    <mergeCell ref="D55:D57"/>
    <mergeCell ref="M55:M57"/>
    <mergeCell ref="A64:A66"/>
    <mergeCell ref="B64:B66"/>
    <mergeCell ref="D64:D66"/>
    <mergeCell ref="B58:B60"/>
    <mergeCell ref="D58:D60"/>
    <mergeCell ref="M58:M60"/>
    <mergeCell ref="A58:A60"/>
    <mergeCell ref="M64:M66"/>
    <mergeCell ref="A61:A63"/>
    <mergeCell ref="B61:B63"/>
    <mergeCell ref="D61:D63"/>
    <mergeCell ref="M61:M63"/>
    <mergeCell ref="C55:C57"/>
    <mergeCell ref="C58:C60"/>
    <mergeCell ref="C106:C108"/>
    <mergeCell ref="A13:M13"/>
    <mergeCell ref="C15:C17"/>
    <mergeCell ref="C18:C20"/>
    <mergeCell ref="C21:C23"/>
    <mergeCell ref="C24:C26"/>
    <mergeCell ref="C27:C29"/>
    <mergeCell ref="C31:C33"/>
    <mergeCell ref="D67:D69"/>
    <mergeCell ref="D70:D72"/>
    <mergeCell ref="M67:M69"/>
    <mergeCell ref="A70:A72"/>
    <mergeCell ref="B70:B72"/>
    <mergeCell ref="A82:A84"/>
    <mergeCell ref="M70:M72"/>
    <mergeCell ref="A79:A81"/>
    <mergeCell ref="B79:B81"/>
    <mergeCell ref="D79:D81"/>
    <mergeCell ref="A76:A78"/>
    <mergeCell ref="A73:A75"/>
    <mergeCell ref="B73:B75"/>
    <mergeCell ref="A67:A69"/>
    <mergeCell ref="B67:B69"/>
    <mergeCell ref="C67:C69"/>
    <mergeCell ref="A103:A105"/>
    <mergeCell ref="B103:B105"/>
    <mergeCell ref="C103:C105"/>
    <mergeCell ref="D103:D105"/>
    <mergeCell ref="M103:M105"/>
    <mergeCell ref="M41:M43"/>
    <mergeCell ref="C100:C102"/>
    <mergeCell ref="C70:C72"/>
    <mergeCell ref="C73:C75"/>
    <mergeCell ref="C76:C78"/>
    <mergeCell ref="C79:C81"/>
    <mergeCell ref="C82:C84"/>
    <mergeCell ref="M73:M75"/>
    <mergeCell ref="D76:D78"/>
    <mergeCell ref="M76:M78"/>
    <mergeCell ref="D97:D99"/>
    <mergeCell ref="M97:M99"/>
    <mergeCell ref="M91:M93"/>
    <mergeCell ref="B76:B78"/>
    <mergeCell ref="M88:M90"/>
    <mergeCell ref="D73:D75"/>
    <mergeCell ref="M94:M96"/>
    <mergeCell ref="M79:M81"/>
    <mergeCell ref="C85:C87"/>
  </mergeCells>
  <pageMargins left="0.11811023622047245" right="0.11811023622047245" top="0.59055118110236227" bottom="0.15748031496062992" header="0.31496062992125984" footer="0.31496062992125984"/>
  <pageSetup paperSize="9" scale="7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2013-09-04T04:03:29Z</dcterms:modified>
</cp:coreProperties>
</file>